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сент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<sst xmlns="http://schemas.openxmlformats.org/spreadsheetml/2006/main" count="21" uniqueCount="16">
  <si>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</si>
  <si>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</si>
  <si>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</si>
  <si>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</si>
  <si>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</si>
  <si>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</si>
  <si>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</si>
  <si>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</si>
  <si>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</si>
  <si>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</si>
  <si>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</si>
  <si>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</si>
  <si>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</si>
  <si>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</si>
  <si>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сентябрь 2012 г. для потребителей </t>
  </si>
  <si>
    <t>Прогнозные средневзвешенные нерегулируемые цены на сентябрь 2012  г., руб./кВт·ч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</si>
</sst>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7"/>
      <name val="Verdan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  <xf numFmtId="4" fontId="23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F18" sqref="F18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0" max="10" width="11.57421875" style="0" bestFit="1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7" t="s">
        <v>14</v>
      </c>
      <c r="C1" s="27"/>
      <c r="D1" s="27"/>
      <c r="E1" s="27"/>
      <c r="F1" s="27"/>
      <c r="G1" s="27"/>
      <c r="H1" s="27"/>
    </row>
    <row r="2" spans="2:8" ht="12.75">
      <c r="B2" s="27"/>
      <c r="C2" s="27"/>
      <c r="D2" s="27"/>
      <c r="E2" s="27"/>
      <c r="F2" s="27"/>
      <c r="G2" s="27"/>
      <c r="H2" s="27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4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1.05752</v>
      </c>
      <c r="H5" s="7">
        <f>SUM(D5:G5)</f>
        <v>2.583308</v>
      </c>
      <c r="J5" s="12"/>
      <c r="M5" s="12"/>
    </row>
    <row r="6" spans="1:8" ht="13.5" customHeight="1">
      <c r="A6" s="25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1.05752</v>
      </c>
      <c r="H6" s="7">
        <f>SUM(D6:G6)</f>
        <v>3.645905</v>
      </c>
    </row>
    <row r="7" spans="2:8" s="16" customFormat="1" ht="12.75">
      <c r="B7" s="17"/>
      <c r="C7" s="17"/>
      <c r="D7" s="18"/>
      <c r="E7" s="19"/>
      <c r="F7" s="19"/>
      <c r="G7" s="20"/>
      <c r="H7" s="19"/>
    </row>
    <row r="8" spans="1:13" ht="12.75">
      <c r="A8" s="24" t="s">
        <v>12</v>
      </c>
      <c r="B8" s="4"/>
      <c r="C8" s="4" t="s">
        <v>6</v>
      </c>
      <c r="D8" s="9"/>
      <c r="E8" s="9"/>
      <c r="F8" s="9"/>
      <c r="G8" s="9"/>
      <c r="H8" s="9"/>
      <c r="J8" s="16"/>
      <c r="K8" s="16"/>
      <c r="L8" s="16"/>
      <c r="M8" s="16"/>
    </row>
    <row r="9" spans="1:13" ht="15">
      <c r="A9" s="26"/>
      <c r="B9" s="21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0.7234299999999999</v>
      </c>
      <c r="H9" s="7">
        <f>SUM(D9:G9)</f>
        <v>2.249218</v>
      </c>
      <c r="J9" s="28"/>
      <c r="K9" s="16"/>
      <c r="L9" s="16"/>
      <c r="M9" s="16"/>
    </row>
    <row r="10" spans="1:13" ht="15">
      <c r="A10" s="26"/>
      <c r="B10" s="22"/>
      <c r="C10" s="2" t="s">
        <v>4</v>
      </c>
      <c r="D10" s="13">
        <v>1.478312</v>
      </c>
      <c r="E10" s="7">
        <v>0.04498</v>
      </c>
      <c r="F10" s="7">
        <v>0.002496</v>
      </c>
      <c r="G10" s="7">
        <v>0.9426599999999999</v>
      </c>
      <c r="H10" s="7">
        <f>SUM(D10:G10)</f>
        <v>2.468448</v>
      </c>
      <c r="J10" s="28"/>
      <c r="K10" s="16"/>
      <c r="L10" s="16"/>
      <c r="M10" s="16"/>
    </row>
    <row r="11" spans="1:13" ht="15">
      <c r="A11" s="26"/>
      <c r="B11" s="23"/>
      <c r="C11" s="2" t="s">
        <v>5</v>
      </c>
      <c r="D11" s="13">
        <v>1.478312</v>
      </c>
      <c r="E11" s="7">
        <v>0.04498</v>
      </c>
      <c r="F11" s="7">
        <v>0.002496</v>
      </c>
      <c r="G11" s="7">
        <v>3.17387</v>
      </c>
      <c r="H11" s="7">
        <f>SUM(D11:G11)</f>
        <v>4.699658</v>
      </c>
      <c r="J11" s="28"/>
      <c r="K11" s="16"/>
      <c r="L11" s="16"/>
      <c r="M11" s="16"/>
    </row>
    <row r="12" spans="1:13" ht="12.75">
      <c r="A12" s="26"/>
      <c r="B12" s="4"/>
      <c r="C12" s="4"/>
      <c r="D12" s="9"/>
      <c r="E12" s="9"/>
      <c r="F12" s="9"/>
      <c r="G12" s="9"/>
      <c r="H12" s="9"/>
      <c r="J12" s="16"/>
      <c r="K12" s="16"/>
      <c r="L12" s="16"/>
      <c r="M12" s="16"/>
    </row>
    <row r="13" spans="1:8" ht="12.75">
      <c r="A13" s="26"/>
      <c r="B13" s="21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f>G9</f>
        <v>0.7234299999999999</v>
      </c>
      <c r="H13" s="7">
        <f>SUM(D13:G13)</f>
        <v>3.3118149999999997</v>
      </c>
    </row>
    <row r="14" spans="1:8" ht="12.75">
      <c r="A14" s="26"/>
      <c r="B14" s="22"/>
      <c r="C14" s="2" t="s">
        <v>4</v>
      </c>
      <c r="D14" s="13">
        <v>2.540909</v>
      </c>
      <c r="E14" s="7">
        <v>0.04498</v>
      </c>
      <c r="F14" s="7">
        <v>0.002496</v>
      </c>
      <c r="G14" s="7">
        <f>G10</f>
        <v>0.9426599999999999</v>
      </c>
      <c r="H14" s="7">
        <f>SUM(D14:G14)</f>
        <v>3.5310449999999998</v>
      </c>
    </row>
    <row r="15" spans="1:8" ht="12.75">
      <c r="A15" s="25"/>
      <c r="B15" s="23"/>
      <c r="C15" s="2" t="s">
        <v>5</v>
      </c>
      <c r="D15" s="13">
        <v>2.540909</v>
      </c>
      <c r="E15" s="7">
        <v>0.04498</v>
      </c>
      <c r="F15" s="7">
        <v>0.002496</v>
      </c>
      <c r="G15" s="7">
        <f>G11</f>
        <v>3.17387</v>
      </c>
      <c r="H15" s="7">
        <f>SUM(D15:G15)</f>
        <v>5.762255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сентябрь'!1:1,"AAAAAF//OwA=",0)</f>
        <v>0</v>
      </c>
      <c r="B1" t="e">
        <f>AND('Нерегулируемая цена на сентябрь'!B1,"AAAAAF//OwE=")</f>
        <v>#VALUE!</v>
      </c>
      <c r="C1" t="e">
        <f>AND('Нерегулируемая цена на сентябрь'!C1,"AAAAAF//OwI=")</f>
        <v>#VALUE!</v>
      </c>
      <c r="D1" t="e">
        <f>AND('Нерегулируемая цена на сентябрь'!D1,"AAAAAF//OwM=")</f>
        <v>#VALUE!</v>
      </c>
      <c r="E1" t="e">
        <f>AND('Нерегулируемая цена на сентябрь'!E1,"AAAAAF//OwQ=")</f>
        <v>#VALUE!</v>
      </c>
      <c r="F1" t="e">
        <f>AND('Нерегулируемая цена на сентябрь'!F1,"AAAAAF//OwU=")</f>
        <v>#VALUE!</v>
      </c>
      <c r="G1" t="e">
        <f>AND('Нерегулируемая цена на сентябрь'!G1,"AAAAAF//OwY=")</f>
        <v>#VALUE!</v>
      </c>
      <c r="H1" t="e">
        <f>AND('Нерегулируемая цена на сентябрь'!H1,"AAAAAF//Owc=")</f>
        <v>#VALUE!</v>
      </c>
      <c r="I1" t="e">
        <f>AND('Нерегулируемая цена на сентябрь'!I1,"AAAAAF//Owg=")</f>
        <v>#VALUE!</v>
      </c>
      <c r="J1" t="e">
        <f>AND('Нерегулируемая цена на сентябрь'!J1,"AAAAAF//Owk=")</f>
        <v>#VALUE!</v>
      </c>
      <c r="K1" t="e">
        <f>AND('Нерегулируемая цена на сентябрь'!K1,"AAAAAF//Owo=")</f>
        <v>#VALUE!</v>
      </c>
      <c r="L1" t="e">
        <f>AND('Нерегулируемая цена на сентябрь'!L1,"AAAAAF//Ows=")</f>
        <v>#VALUE!</v>
      </c>
      <c r="M1" t="e">
        <f>AND('Нерегулируемая цена на сентябрь'!M1,"AAAAAF//Oww=")</f>
        <v>#VALUE!</v>
      </c>
      <c r="N1" t="e">
        <f>AND('Нерегулируемая цена на сентябрь'!N1,"AAAAAF//Ow0=")</f>
        <v>#VALUE!</v>
      </c>
      <c r="O1" t="e">
        <f>AND('Нерегулируемая цена на сентябрь'!O1,"AAAAAF//Ow4=")</f>
        <v>#VALUE!</v>
      </c>
      <c r="P1" t="e">
        <f>AND('Нерегулируемая цена на сентябрь'!P1,"AAAAAF//Ow8=")</f>
        <v>#VALUE!</v>
      </c>
      <c r="Q1" t="e">
        <f>AND('Нерегулируемая цена на сентябрь'!Q1,"AAAAAF//OxA=")</f>
        <v>#VALUE!</v>
      </c>
      <c r="R1" t="e">
        <f>AND('Нерегулируемая цена на сентябрь'!R1,"AAAAAF//OxE=")</f>
        <v>#VALUE!</v>
      </c>
      <c r="S1" t="e">
        <f>AND('Нерегулируемая цена на сентябрь'!S1,"AAAAAF//OxI=")</f>
        <v>#VALUE!</v>
      </c>
      <c r="T1" t="e">
        <f>AND('Нерегулируемая цена на сентябрь'!T1,"AAAAAF//OxM=")</f>
        <v>#VALUE!</v>
      </c>
      <c r="U1" t="e">
        <f>AND('Нерегулируемая цена на сентябрь'!U1,"AAAAAF//OxQ=")</f>
        <v>#VALUE!</v>
      </c>
      <c r="V1">
        <f>IF('Нерегулируемая цена на сентябрь'!2:2,"AAAAAF//OxU=",0)</f>
        <v>0</v>
      </c>
      <c r="W1" t="e">
        <f>AND('Нерегулируемая цена на сентябрь'!B2,"AAAAAF//OxY=")</f>
        <v>#VALUE!</v>
      </c>
      <c r="X1" t="e">
        <f>AND('Нерегулируемая цена на сентябрь'!C2,"AAAAAF//Oxc=")</f>
        <v>#VALUE!</v>
      </c>
      <c r="Y1" t="e">
        <f>AND('Нерегулируемая цена на сентябрь'!D2,"AAAAAF//Oxg=")</f>
        <v>#VALUE!</v>
      </c>
      <c r="Z1" t="e">
        <f>AND('Нерегулируемая цена на сентябрь'!E2,"AAAAAF//Oxk=")</f>
        <v>#VALUE!</v>
      </c>
      <c r="AA1" t="e">
        <f>AND('Нерегулируемая цена на сентябрь'!F2,"AAAAAF//Oxo=")</f>
        <v>#VALUE!</v>
      </c>
      <c r="AB1" t="e">
        <f>AND('Нерегулируемая цена на сентябрь'!G2,"AAAAAF//Oxs=")</f>
        <v>#VALUE!</v>
      </c>
      <c r="AC1" t="e">
        <f>AND('Нерегулируемая цена на сентябрь'!H2,"AAAAAF//Oxw=")</f>
        <v>#VALUE!</v>
      </c>
      <c r="AD1" t="e">
        <f>AND('Нерегулируемая цена на сентябрь'!I2,"AAAAAF//Ox0=")</f>
        <v>#VALUE!</v>
      </c>
      <c r="AE1" t="e">
        <f>AND('Нерегулируемая цена на сентябрь'!J2,"AAAAAF//Ox4=")</f>
        <v>#VALUE!</v>
      </c>
      <c r="AF1" t="e">
        <f>AND('Нерегулируемая цена на сентябрь'!K2,"AAAAAF//Ox8=")</f>
        <v>#VALUE!</v>
      </c>
      <c r="AG1" t="e">
        <f>AND('Нерегулируемая цена на сентябрь'!L2,"AAAAAF//OyA=")</f>
        <v>#VALUE!</v>
      </c>
      <c r="AH1" t="e">
        <f>AND('Нерегулируемая цена на сентябрь'!M2,"AAAAAF//OyE=")</f>
        <v>#VALUE!</v>
      </c>
      <c r="AI1" t="e">
        <f>AND('Нерегулируемая цена на сентябрь'!N2,"AAAAAF//OyI=")</f>
        <v>#VALUE!</v>
      </c>
      <c r="AJ1" t="e">
        <f>AND('Нерегулируемая цена на сентябрь'!O2,"AAAAAF//OyM=")</f>
        <v>#VALUE!</v>
      </c>
      <c r="AK1" t="e">
        <f>AND('Нерегулируемая цена на сентябрь'!P2,"AAAAAF//OyQ=")</f>
        <v>#VALUE!</v>
      </c>
      <c r="AL1" t="e">
        <f>AND('Нерегулируемая цена на сентябрь'!Q2,"AAAAAF//OyU=")</f>
        <v>#VALUE!</v>
      </c>
      <c r="AM1" t="e">
        <f>AND('Нерегулируемая цена на сентябрь'!R2,"AAAAAF//OyY=")</f>
        <v>#VALUE!</v>
      </c>
      <c r="AN1" t="e">
        <f>AND('Нерегулируемая цена на сентябрь'!S2,"AAAAAF//Oyc=")</f>
        <v>#VALUE!</v>
      </c>
      <c r="AO1" t="e">
        <f>AND('Нерегулируемая цена на сентябрь'!T2,"AAAAAF//Oyg=")</f>
        <v>#VALUE!</v>
      </c>
      <c r="AP1" t="e">
        <f>AND('Нерегулируемая цена на сентябрь'!U2,"AAAAAF//Oyk=")</f>
        <v>#VALUE!</v>
      </c>
      <c r="AQ1">
        <f>IF('Нерегулируемая цена на сентябрь'!3:3,"AAAAAF//Oyo=",0)</f>
        <v>0</v>
      </c>
      <c r="AR1" t="e">
        <f>AND('Нерегулируемая цена на сентябрь'!B3,"AAAAAF//Oys=")</f>
        <v>#VALUE!</v>
      </c>
      <c r="AS1" t="e">
        <f>AND('Нерегулируемая цена на сентябрь'!C3,"AAAAAF//Oyw=")</f>
        <v>#VALUE!</v>
      </c>
      <c r="AT1" t="e">
        <f>AND('Нерегулируемая цена на сентябрь'!D3,"AAAAAF//Oy0=")</f>
        <v>#VALUE!</v>
      </c>
      <c r="AU1" t="e">
        <f>AND('Нерегулируемая цена на сентябрь'!E3,"AAAAAF//Oy4=")</f>
        <v>#VALUE!</v>
      </c>
      <c r="AV1" t="e">
        <f>AND('Нерегулируемая цена на сентябрь'!F3,"AAAAAF//Oy8=")</f>
        <v>#VALUE!</v>
      </c>
      <c r="AW1" t="e">
        <f>AND('Нерегулируемая цена на сентябрь'!G3,"AAAAAF//OzA=")</f>
        <v>#VALUE!</v>
      </c>
      <c r="AX1" t="e">
        <f>AND('Нерегулируемая цена на сентябрь'!H3,"AAAAAF//OzE=")</f>
        <v>#VALUE!</v>
      </c>
      <c r="AY1" t="e">
        <f>AND('Нерегулируемая цена на сентябрь'!I3,"AAAAAF//OzI=")</f>
        <v>#VALUE!</v>
      </c>
      <c r="AZ1" t="e">
        <f>AND('Нерегулируемая цена на сентябрь'!J3,"AAAAAF//OzM=")</f>
        <v>#VALUE!</v>
      </c>
      <c r="BA1" t="e">
        <f>AND('Нерегулируемая цена на сентябрь'!K3,"AAAAAF//OzQ=")</f>
        <v>#VALUE!</v>
      </c>
      <c r="BB1" t="e">
        <f>AND('Нерегулируемая цена на сентябрь'!L3,"AAAAAF//OzU=")</f>
        <v>#VALUE!</v>
      </c>
      <c r="BC1" t="e">
        <f>AND('Нерегулируемая цена на сентябрь'!M3,"AAAAAF//OzY=")</f>
        <v>#VALUE!</v>
      </c>
      <c r="BD1" t="e">
        <f>AND('Нерегулируемая цена на сентябрь'!N3,"AAAAAF//Ozc=")</f>
        <v>#VALUE!</v>
      </c>
      <c r="BE1" t="e">
        <f>AND('Нерегулируемая цена на сентябрь'!O3,"AAAAAF//Ozg=")</f>
        <v>#VALUE!</v>
      </c>
      <c r="BF1" t="e">
        <f>AND('Нерегулируемая цена на сентябрь'!P3,"AAAAAF//Ozk=")</f>
        <v>#VALUE!</v>
      </c>
      <c r="BG1" t="e">
        <f>AND('Нерегулируемая цена на сентябрь'!Q3,"AAAAAF//Ozo=")</f>
        <v>#VALUE!</v>
      </c>
      <c r="BH1" t="e">
        <f>AND('Нерегулируемая цена на сентябрь'!R3,"AAAAAF//Ozs=")</f>
        <v>#VALUE!</v>
      </c>
      <c r="BI1" t="e">
        <f>AND('Нерегулируемая цена на сентябрь'!S3,"AAAAAF//Ozw=")</f>
        <v>#VALUE!</v>
      </c>
      <c r="BJ1" t="e">
        <f>AND('Нерегулируемая цена на сентябрь'!T3,"AAAAAF//Oz0=")</f>
        <v>#VALUE!</v>
      </c>
      <c r="BK1" t="e">
        <f>AND('Нерегулируемая цена на сентябрь'!U3,"AAAAAF//Oz4=")</f>
        <v>#VALUE!</v>
      </c>
      <c r="BL1">
        <f>IF('Нерегулируемая цена на сентябрь'!4:4,"AAAAAF//Oz8=",0)</f>
        <v>0</v>
      </c>
      <c r="BM1" t="e">
        <f>AND('Нерегулируемая цена на сентябрь'!B4,"AAAAAF//O0A=")</f>
        <v>#VALUE!</v>
      </c>
      <c r="BN1" t="e">
        <f>AND('Нерегулируемая цена на сентябрь'!C4,"AAAAAF//O0E=")</f>
        <v>#VALUE!</v>
      </c>
      <c r="BO1" t="e">
        <f>AND('Нерегулируемая цена на сентябрь'!D4,"AAAAAF//O0I=")</f>
        <v>#VALUE!</v>
      </c>
      <c r="BP1" t="e">
        <f>AND('Нерегулируемая цена на сентябрь'!E4,"AAAAAF//O0M=")</f>
        <v>#VALUE!</v>
      </c>
      <c r="BQ1" t="e">
        <f>AND('Нерегулируемая цена на сентябрь'!F4,"AAAAAF//O0Q=")</f>
        <v>#VALUE!</v>
      </c>
      <c r="BR1" t="e">
        <f>AND('Нерегулируемая цена на сентябрь'!G4,"AAAAAF//O0U=")</f>
        <v>#VALUE!</v>
      </c>
      <c r="BS1" t="e">
        <f>AND('Нерегулируемая цена на сентябрь'!H4,"AAAAAF//O0Y=")</f>
        <v>#VALUE!</v>
      </c>
      <c r="BT1" t="e">
        <f>AND('Нерегулируемая цена на сентябрь'!I4,"AAAAAF//O0c=")</f>
        <v>#VALUE!</v>
      </c>
      <c r="BU1" t="e">
        <f>AND('Нерегулируемая цена на сентябрь'!J4,"AAAAAF//O0g=")</f>
        <v>#VALUE!</v>
      </c>
      <c r="BV1" t="e">
        <f>AND('Нерегулируемая цена на сентябрь'!K4,"AAAAAF//O0k=")</f>
        <v>#VALUE!</v>
      </c>
      <c r="BW1" t="e">
        <f>AND('Нерегулируемая цена на сентябрь'!L4,"AAAAAF//O0o=")</f>
        <v>#VALUE!</v>
      </c>
      <c r="BX1" t="e">
        <f>AND('Нерегулируемая цена на сентябрь'!M4,"AAAAAF//O0s=")</f>
        <v>#VALUE!</v>
      </c>
      <c r="BY1" t="e">
        <f>AND('Нерегулируемая цена на сентябрь'!N4,"AAAAAF//O0w=")</f>
        <v>#VALUE!</v>
      </c>
      <c r="BZ1" t="e">
        <f>AND('Нерегулируемая цена на сентябрь'!O4,"AAAAAF//O00=")</f>
        <v>#VALUE!</v>
      </c>
      <c r="CA1" t="e">
        <f>AND('Нерегулируемая цена на сентябрь'!P4,"AAAAAF//O04=")</f>
        <v>#VALUE!</v>
      </c>
      <c r="CB1" t="e">
        <f>AND('Нерегулируемая цена на сентябрь'!Q4,"AAAAAF//O08=")</f>
        <v>#VALUE!</v>
      </c>
      <c r="CC1" t="e">
        <f>AND('Нерегулируемая цена на сентябрь'!R4,"AAAAAF//O1A=")</f>
        <v>#VALUE!</v>
      </c>
      <c r="CD1" t="e">
        <f>AND('Нерегулируемая цена на сентябрь'!S4,"AAAAAF//O1E=")</f>
        <v>#VALUE!</v>
      </c>
      <c r="CE1" t="e">
        <f>AND('Нерегулируемая цена на сентябрь'!T4,"AAAAAF//O1I=")</f>
        <v>#VALUE!</v>
      </c>
      <c r="CF1" t="e">
        <f>AND('Нерегулируемая цена на сентябрь'!U4,"AAAAAF//O1M=")</f>
        <v>#VALUE!</v>
      </c>
      <c r="CG1" t="e">
        <f>IF('Нерегулируемая цена на сентябрь'!#REF!,"AAAAAF//O1Q=",0)</f>
        <v>#REF!</v>
      </c>
      <c r="CH1" t="e">
        <f>AND('Нерегулируемая цена на сентябрь'!#REF!,"AAAAAF//O1U=")</f>
        <v>#REF!</v>
      </c>
      <c r="CI1" t="e">
        <f>AND('Нерегулируемая цена на сентябрь'!#REF!,"AAAAAF//O1Y=")</f>
        <v>#REF!</v>
      </c>
      <c r="CJ1" t="e">
        <f>AND('Нерегулируемая цена на сентябрь'!#REF!,"AAAAAF//O1c=")</f>
        <v>#REF!</v>
      </c>
      <c r="CK1" t="e">
        <f>AND('Нерегулируемая цена на сентябрь'!#REF!,"AAAAAF//O1g=")</f>
        <v>#REF!</v>
      </c>
      <c r="CL1" t="e">
        <f>AND('Нерегулируемая цена на сентябрь'!#REF!,"AAAAAF//O1k=")</f>
        <v>#REF!</v>
      </c>
      <c r="CM1" t="e">
        <f>AND('Нерегулируемая цена на сентябрь'!#REF!,"AAAAAF//O1o=")</f>
        <v>#REF!</v>
      </c>
      <c r="CN1" t="e">
        <f>AND('Нерегулируемая цена на сентябрь'!#REF!,"AAAAAF//O1s=")</f>
        <v>#REF!</v>
      </c>
      <c r="CO1" t="e">
        <f>AND('Нерегулируемая цена на сентябрь'!#REF!,"AAAAAF//O1w=")</f>
        <v>#REF!</v>
      </c>
      <c r="CP1" t="e">
        <f>AND('Нерегулируемая цена на сентябрь'!#REF!,"AAAAAF//O10=")</f>
        <v>#REF!</v>
      </c>
      <c r="CQ1" t="e">
        <f>AND('Нерегулируемая цена на сентябрь'!#REF!,"AAAAAF//O14=")</f>
        <v>#REF!</v>
      </c>
      <c r="CR1" t="e">
        <f>AND('Нерегулируемая цена на сентябрь'!#REF!,"AAAAAF//O18=")</f>
        <v>#REF!</v>
      </c>
      <c r="CS1" t="e">
        <f>AND('Нерегулируемая цена на сентябрь'!#REF!,"AAAAAF//O2A=")</f>
        <v>#REF!</v>
      </c>
      <c r="CT1" t="e">
        <f>AND('Нерегулируемая цена на сентябрь'!#REF!,"AAAAAF//O2E=")</f>
        <v>#REF!</v>
      </c>
      <c r="CU1" t="e">
        <f>AND('Нерегулируемая цена на сентябрь'!#REF!,"AAAAAF//O2I=")</f>
        <v>#REF!</v>
      </c>
      <c r="CV1" t="e">
        <f>AND('Нерегулируемая цена на сентябрь'!#REF!,"AAAAAF//O2M=")</f>
        <v>#REF!</v>
      </c>
      <c r="CW1" t="e">
        <f>AND('Нерегулируемая цена на сентябрь'!#REF!,"AAAAAF//O2Q=")</f>
        <v>#REF!</v>
      </c>
      <c r="CX1" t="e">
        <f>AND('Нерегулируемая цена на сентябрь'!#REF!,"AAAAAF//O2U=")</f>
        <v>#REF!</v>
      </c>
      <c r="CY1" t="e">
        <f>AND('Нерегулируемая цена на сентябрь'!#REF!,"AAAAAF//O2Y=")</f>
        <v>#REF!</v>
      </c>
      <c r="CZ1" t="e">
        <f>AND('Нерегулируемая цена на сентябрь'!#REF!,"AAAAAF//O2c=")</f>
        <v>#REF!</v>
      </c>
      <c r="DA1" t="e">
        <f>AND('Нерегулируемая цена на сентябрь'!#REF!,"AAAAAF//O2g=")</f>
        <v>#REF!</v>
      </c>
      <c r="DB1">
        <f>IF('Нерегулируемая цена на сентябрь'!5:5,"AAAAAF//O2k=",0)</f>
        <v>0</v>
      </c>
      <c r="DC1" t="e">
        <f>AND('Нерегулируемая цена на сентябрь'!B5,"AAAAAF//O2o=")</f>
        <v>#VALUE!</v>
      </c>
      <c r="DD1" t="e">
        <f>AND('Нерегулируемая цена на сентябрь'!C5,"AAAAAF//O2s=")</f>
        <v>#VALUE!</v>
      </c>
      <c r="DE1" t="e">
        <f>AND('Нерегулируемая цена на сентябрь'!D5,"AAAAAF//O2w=")</f>
        <v>#VALUE!</v>
      </c>
      <c r="DF1" t="e">
        <f>AND('Нерегулируемая цена на сентябрь'!E5,"AAAAAF//O20=")</f>
        <v>#VALUE!</v>
      </c>
      <c r="DG1" t="e">
        <f>AND('Нерегулируемая цена на сентябрь'!F5,"AAAAAF//O24=")</f>
        <v>#VALUE!</v>
      </c>
      <c r="DH1" t="e">
        <f>AND('Нерегулируемая цена на сентябрь'!G5,"AAAAAF//O28=")</f>
        <v>#VALUE!</v>
      </c>
      <c r="DI1" t="e">
        <f>AND('Нерегулируемая цена на сентябрь'!H5,"AAAAAF//O3A=")</f>
        <v>#VALUE!</v>
      </c>
      <c r="DJ1" t="e">
        <f>AND('Нерегулируемая цена на сентябрь'!I5,"AAAAAF//O3E=")</f>
        <v>#VALUE!</v>
      </c>
      <c r="DK1" t="e">
        <f>AND('Нерегулируемая цена на сентябрь'!J5,"AAAAAF//O3I=")</f>
        <v>#VALUE!</v>
      </c>
      <c r="DL1" t="e">
        <f>AND('Нерегулируемая цена на сентябрь'!K5,"AAAAAF//O3M=")</f>
        <v>#VALUE!</v>
      </c>
      <c r="DM1" t="e">
        <f>AND('Нерегулируемая цена на сентябрь'!#REF!,"AAAAAF//O3Q=")</f>
        <v>#REF!</v>
      </c>
      <c r="DN1" t="e">
        <f>AND('Нерегулируемая цена на сентябрь'!M5,"AAAAAF//O3U=")</f>
        <v>#VALUE!</v>
      </c>
      <c r="DO1" t="e">
        <f>AND('Нерегулируемая цена на сентябрь'!N5,"AAAAAF//O3Y=")</f>
        <v>#VALUE!</v>
      </c>
      <c r="DP1" t="e">
        <f>AND('Нерегулируемая цена на сентябрь'!O5,"AAAAAF//O3c=")</f>
        <v>#VALUE!</v>
      </c>
      <c r="DQ1" t="e">
        <f>AND('Нерегулируемая цена на сентябрь'!P5,"AAAAAF//O3g=")</f>
        <v>#VALUE!</v>
      </c>
      <c r="DR1" t="e">
        <f>AND('Нерегулируемая цена на сентябрь'!Q5,"AAAAAF//O3k=")</f>
        <v>#VALUE!</v>
      </c>
      <c r="DS1" t="e">
        <f>AND('Нерегулируемая цена на сентябрь'!R5,"AAAAAF//O3o=")</f>
        <v>#VALUE!</v>
      </c>
      <c r="DT1" t="e">
        <f>AND('Нерегулируемая цена на сентябрь'!S5,"AAAAAF//O3s=")</f>
        <v>#VALUE!</v>
      </c>
      <c r="DU1" t="e">
        <f>AND('Нерегулируемая цена на сентябрь'!T5,"AAAAAF//O3w=")</f>
        <v>#VALUE!</v>
      </c>
      <c r="DV1" t="e">
        <f>AND('Нерегулируемая цена на сентябрь'!U5,"AAAAAF//O30=")</f>
        <v>#VALUE!</v>
      </c>
      <c r="DW1" t="e">
        <f>IF('Нерегулируемая цена на сентябрь'!#REF!,"AAAAAF//O34=",0)</f>
        <v>#REF!</v>
      </c>
      <c r="DX1" t="e">
        <f>AND('Нерегулируемая цена на сентябрь'!#REF!,"AAAAAF//O38=")</f>
        <v>#REF!</v>
      </c>
      <c r="DY1" t="e">
        <f>AND('Нерегулируемая цена на сентябрь'!#REF!,"AAAAAF//O4A=")</f>
        <v>#REF!</v>
      </c>
      <c r="DZ1" t="e">
        <f>AND('Нерегулируемая цена на сентябрь'!#REF!,"AAAAAF//O4E=")</f>
        <v>#REF!</v>
      </c>
      <c r="EA1" t="e">
        <f>AND('Нерегулируемая цена на сентябрь'!#REF!,"AAAAAF//O4I=")</f>
        <v>#REF!</v>
      </c>
      <c r="EB1" t="e">
        <f>AND('Нерегулируемая цена на сентябрь'!#REF!,"AAAAAF//O4M=")</f>
        <v>#REF!</v>
      </c>
      <c r="EC1" t="e">
        <f>AND('Нерегулируемая цена на сентябрь'!#REF!,"AAAAAF//O4Q=")</f>
        <v>#REF!</v>
      </c>
      <c r="ED1" t="e">
        <f>AND('Нерегулируемая цена на сентябрь'!#REF!,"AAAAAF//O4U=")</f>
        <v>#REF!</v>
      </c>
      <c r="EE1" t="e">
        <f>AND('Нерегулируемая цена на сентябрь'!#REF!,"AAAAAF//O4Y=")</f>
        <v>#REF!</v>
      </c>
      <c r="EF1" t="e">
        <f>AND('Нерегулируемая цена на сентябрь'!#REF!,"AAAAAF//O4c=")</f>
        <v>#REF!</v>
      </c>
      <c r="EG1" t="e">
        <f>AND('Нерегулируемая цена на сентябрь'!#REF!,"AAAAAF//O4g=")</f>
        <v>#REF!</v>
      </c>
      <c r="EH1" t="e">
        <f>AND('Нерегулируемая цена на сентябрь'!#REF!,"AAAAAF//O4k=")</f>
        <v>#REF!</v>
      </c>
      <c r="EI1" t="e">
        <f>AND('Нерегулируемая цена на сентябрь'!#REF!,"AAAAAF//O4o=")</f>
        <v>#REF!</v>
      </c>
      <c r="EJ1" t="e">
        <f>AND('Нерегулируемая цена на сентябрь'!#REF!,"AAAAAF//O4s=")</f>
        <v>#REF!</v>
      </c>
      <c r="EK1" t="e">
        <f>AND('Нерегулируемая цена на сентябрь'!#REF!,"AAAAAF//O4w=")</f>
        <v>#REF!</v>
      </c>
      <c r="EL1" t="e">
        <f>AND('Нерегулируемая цена на сентябрь'!#REF!,"AAAAAF//O40=")</f>
        <v>#REF!</v>
      </c>
      <c r="EM1" t="e">
        <f>AND('Нерегулируемая цена на сентябрь'!#REF!,"AAAAAF//O44=")</f>
        <v>#REF!</v>
      </c>
      <c r="EN1" t="e">
        <f>AND('Нерегулируемая цена на сентябрь'!#REF!,"AAAAAF//O48=")</f>
        <v>#REF!</v>
      </c>
      <c r="EO1" t="e">
        <f>AND('Нерегулируемая цена на сентябрь'!#REF!,"AAAAAF//O5A=")</f>
        <v>#REF!</v>
      </c>
      <c r="EP1" t="e">
        <f>AND('Нерегулируемая цена на сентябрь'!#REF!,"AAAAAF//O5E=")</f>
        <v>#REF!</v>
      </c>
      <c r="EQ1" t="e">
        <f>AND('Нерегулируемая цена на сентябрь'!#REF!,"AAAAAF//O5I=")</f>
        <v>#REF!</v>
      </c>
      <c r="ER1" t="e">
        <f>IF('Нерегулируемая цена на сентябрь'!#REF!,"AAAAAF//O5M=",0)</f>
        <v>#REF!</v>
      </c>
      <c r="ES1" t="e">
        <f>AND('Нерегулируемая цена на сентябрь'!#REF!,"AAAAAF//O5Q=")</f>
        <v>#REF!</v>
      </c>
      <c r="ET1" t="e">
        <f>AND('Нерегулируемая цена на сентябрь'!#REF!,"AAAAAF//O5U=")</f>
        <v>#REF!</v>
      </c>
      <c r="EU1" t="e">
        <f>AND('Нерегулируемая цена на сентябрь'!#REF!,"AAAAAF//O5Y=")</f>
        <v>#REF!</v>
      </c>
      <c r="EV1" t="e">
        <f>AND('Нерегулируемая цена на сентябрь'!#REF!,"AAAAAF//O5c=")</f>
        <v>#REF!</v>
      </c>
      <c r="EW1" t="e">
        <f>AND('Нерегулируемая цена на сентябрь'!#REF!,"AAAAAF//O5g=")</f>
        <v>#REF!</v>
      </c>
      <c r="EX1" t="e">
        <f>AND('Нерегулируемая цена на сентябрь'!#REF!,"AAAAAF//O5k=")</f>
        <v>#REF!</v>
      </c>
      <c r="EY1" t="e">
        <f>AND('Нерегулируемая цена на сентябрь'!#REF!,"AAAAAF//O5o=")</f>
        <v>#REF!</v>
      </c>
      <c r="EZ1" t="e">
        <f>AND('Нерегулируемая цена на сентябрь'!#REF!,"AAAAAF//O5s=")</f>
        <v>#REF!</v>
      </c>
      <c r="FA1" t="e">
        <f>AND('Нерегулируемая цена на сентябрь'!#REF!,"AAAAAF//O5w=")</f>
        <v>#REF!</v>
      </c>
      <c r="FB1" t="e">
        <f>AND('Нерегулируемая цена на сентябрь'!#REF!,"AAAAAF//O50=")</f>
        <v>#REF!</v>
      </c>
      <c r="FC1" t="e">
        <f>AND('Нерегулируемая цена на сентябрь'!#REF!,"AAAAAF//O54=")</f>
        <v>#REF!</v>
      </c>
      <c r="FD1" t="e">
        <f>AND('Нерегулируемая цена на сентябрь'!#REF!,"AAAAAF//O58=")</f>
        <v>#REF!</v>
      </c>
      <c r="FE1" t="e">
        <f>AND('Нерегулируемая цена на сентябрь'!#REF!,"AAAAAF//O6A=")</f>
        <v>#REF!</v>
      </c>
      <c r="FF1" t="e">
        <f>AND('Нерегулируемая цена на сентябрь'!#REF!,"AAAAAF//O6E=")</f>
        <v>#REF!</v>
      </c>
      <c r="FG1" t="e">
        <f>AND('Нерегулируемая цена на сентябрь'!#REF!,"AAAAAF//O6I=")</f>
        <v>#REF!</v>
      </c>
      <c r="FH1" t="e">
        <f>AND('Нерегулируемая цена на сентябрь'!#REF!,"AAAAAF//O6M=")</f>
        <v>#REF!</v>
      </c>
      <c r="FI1" t="e">
        <f>AND('Нерегулируемая цена на сентябрь'!#REF!,"AAAAAF//O6Q=")</f>
        <v>#REF!</v>
      </c>
      <c r="FJ1" t="e">
        <f>AND('Нерегулируемая цена на сентябрь'!#REF!,"AAAAAF//O6U=")</f>
        <v>#REF!</v>
      </c>
      <c r="FK1" t="e">
        <f>AND('Нерегулируемая цена на сентябрь'!#REF!,"AAAAAF//O6Y=")</f>
        <v>#REF!</v>
      </c>
      <c r="FL1" t="e">
        <f>AND('Нерегулируемая цена на сентябрь'!#REF!,"AAAAAF//O6c=")</f>
        <v>#REF!</v>
      </c>
      <c r="FM1" t="e">
        <f>IF('Нерегулируемая цена на сентябрь'!#REF!,"AAAAAF//O6g=",0)</f>
        <v>#REF!</v>
      </c>
      <c r="FN1" t="e">
        <f>AND('Нерегулируемая цена на сентябрь'!#REF!,"AAAAAF//O6k=")</f>
        <v>#REF!</v>
      </c>
      <c r="FO1" t="e">
        <f>AND('Нерегулируемая цена на сентябрь'!#REF!,"AAAAAF//O6o=")</f>
        <v>#REF!</v>
      </c>
      <c r="FP1" t="e">
        <f>AND('Нерегулируемая цена на сентябрь'!#REF!,"AAAAAF//O6s=")</f>
        <v>#REF!</v>
      </c>
      <c r="FQ1" t="e">
        <f>AND('Нерегулируемая цена на сентябрь'!#REF!,"AAAAAF//O6w=")</f>
        <v>#REF!</v>
      </c>
      <c r="FR1" t="e">
        <f>AND('Нерегулируемая цена на сентябрь'!#REF!,"AAAAAF//O60=")</f>
        <v>#REF!</v>
      </c>
      <c r="FS1" t="e">
        <f>AND('Нерегулируемая цена на сентябрь'!#REF!,"AAAAAF//O64=")</f>
        <v>#REF!</v>
      </c>
      <c r="FT1" t="e">
        <f>AND('Нерегулируемая цена на сентябрь'!#REF!,"AAAAAF//O68=")</f>
        <v>#REF!</v>
      </c>
      <c r="FU1" t="e">
        <f>AND('Нерегулируемая цена на сентябрь'!#REF!,"AAAAAF//O7A=")</f>
        <v>#REF!</v>
      </c>
      <c r="FV1" t="e">
        <f>AND('Нерегулируемая цена на сентябрь'!#REF!,"AAAAAF//O7E=")</f>
        <v>#REF!</v>
      </c>
      <c r="FW1" t="e">
        <f>AND('Нерегулируемая цена на сентябрь'!#REF!,"AAAAAF//O7I=")</f>
        <v>#REF!</v>
      </c>
      <c r="FX1" t="e">
        <f>AND('Нерегулируемая цена на сентябрь'!#REF!,"AAAAAF//O7M=")</f>
        <v>#REF!</v>
      </c>
      <c r="FY1" t="e">
        <f>AND('Нерегулируемая цена на сентябрь'!#REF!,"AAAAAF//O7Q=")</f>
        <v>#REF!</v>
      </c>
      <c r="FZ1" t="e">
        <f>AND('Нерегулируемая цена на сентябрь'!#REF!,"AAAAAF//O7U=")</f>
        <v>#REF!</v>
      </c>
      <c r="GA1" t="e">
        <f>AND('Нерегулируемая цена на сентябрь'!#REF!,"AAAAAF//O7Y=")</f>
        <v>#REF!</v>
      </c>
      <c r="GB1" t="e">
        <f>AND('Нерегулируемая цена на сентябрь'!#REF!,"AAAAAF//O7c=")</f>
        <v>#REF!</v>
      </c>
      <c r="GC1" t="e">
        <f>AND('Нерегулируемая цена на сентябрь'!#REF!,"AAAAAF//O7g=")</f>
        <v>#REF!</v>
      </c>
      <c r="GD1" t="e">
        <f>AND('Нерегулируемая цена на сентябрь'!#REF!,"AAAAAF//O7k=")</f>
        <v>#REF!</v>
      </c>
      <c r="GE1" t="e">
        <f>AND('Нерегулируемая цена на сентябрь'!#REF!,"AAAAAF//O7o=")</f>
        <v>#REF!</v>
      </c>
      <c r="GF1" t="e">
        <f>AND('Нерегулируемая цена на сентябрь'!#REF!,"AAAAAF//O7s=")</f>
        <v>#REF!</v>
      </c>
      <c r="GG1" t="e">
        <f>AND('Нерегулируемая цена на сентябрь'!#REF!,"AAAAAF//O7w=")</f>
        <v>#REF!</v>
      </c>
      <c r="GH1" t="e">
        <f>IF('Нерегулируемая цена на сентябрь'!#REF!,"AAAAAF//O70=",0)</f>
        <v>#REF!</v>
      </c>
      <c r="GI1" t="e">
        <f>AND('Нерегулируемая цена на сентябрь'!#REF!,"AAAAAF//O74=")</f>
        <v>#REF!</v>
      </c>
      <c r="GJ1" t="e">
        <f>AND('Нерегулируемая цена на сентябрь'!#REF!,"AAAAAF//O78=")</f>
        <v>#REF!</v>
      </c>
      <c r="GK1" t="e">
        <f>AND('Нерегулируемая цена на сентябрь'!#REF!,"AAAAAF//O8A=")</f>
        <v>#REF!</v>
      </c>
      <c r="GL1" t="e">
        <f>AND('Нерегулируемая цена на сентябрь'!#REF!,"AAAAAF//O8E=")</f>
        <v>#REF!</v>
      </c>
      <c r="GM1" t="e">
        <f>AND('Нерегулируемая цена на сентябрь'!#REF!,"AAAAAF//O8I=")</f>
        <v>#REF!</v>
      </c>
      <c r="GN1" t="e">
        <f>AND('Нерегулируемая цена на сентябрь'!#REF!,"AAAAAF//O8M=")</f>
        <v>#REF!</v>
      </c>
      <c r="GO1" t="e">
        <f>AND('Нерегулируемая цена на сентябрь'!#REF!,"AAAAAF//O8Q=")</f>
        <v>#REF!</v>
      </c>
      <c r="GP1" t="e">
        <f>AND('Нерегулируемая цена на сентябрь'!#REF!,"AAAAAF//O8U=")</f>
        <v>#REF!</v>
      </c>
      <c r="GQ1" t="e">
        <f>AND('Нерегулируемая цена на сентябрь'!#REF!,"AAAAAF//O8Y=")</f>
        <v>#REF!</v>
      </c>
      <c r="GR1" t="e">
        <f>AND('Нерегулируемая цена на сентябрь'!#REF!,"AAAAAF//O8c=")</f>
        <v>#REF!</v>
      </c>
      <c r="GS1" t="e">
        <f>AND('Нерегулируемая цена на сентябрь'!#REF!,"AAAAAF//O8g=")</f>
        <v>#REF!</v>
      </c>
      <c r="GT1" t="e">
        <f>AND('Нерегулируемая цена на сентябрь'!#REF!,"AAAAAF//O8k=")</f>
        <v>#REF!</v>
      </c>
      <c r="GU1" t="e">
        <f>AND('Нерегулируемая цена на сентябрь'!#REF!,"AAAAAF//O8o=")</f>
        <v>#REF!</v>
      </c>
      <c r="GV1" t="e">
        <f>AND('Нерегулируемая цена на сентябрь'!#REF!,"AAAAAF//O8s=")</f>
        <v>#REF!</v>
      </c>
      <c r="GW1" t="e">
        <f>AND('Нерегулируемая цена на сентябрь'!#REF!,"AAAAAF//O8w=")</f>
        <v>#REF!</v>
      </c>
      <c r="GX1" t="e">
        <f>AND('Нерегулируемая цена на сентябрь'!#REF!,"AAAAAF//O80=")</f>
        <v>#REF!</v>
      </c>
      <c r="GY1" t="e">
        <f>AND('Нерегулируемая цена на сентябрь'!#REF!,"AAAAAF//O84=")</f>
        <v>#REF!</v>
      </c>
      <c r="GZ1" t="e">
        <f>AND('Нерегулируемая цена на сентябрь'!#REF!,"AAAAAF//O88=")</f>
        <v>#REF!</v>
      </c>
      <c r="HA1" t="e">
        <f>AND('Нерегулируемая цена на сентябрь'!#REF!,"AAAAAF//O9A=")</f>
        <v>#REF!</v>
      </c>
      <c r="HB1" t="e">
        <f>AND('Нерегулируемая цена на сентябрь'!#REF!,"AAAAAF//O9E=")</f>
        <v>#REF!</v>
      </c>
      <c r="HC1" t="e">
        <f>IF('Нерегулируемая цена на сентябрь'!#REF!,"AAAAAF//O9I=",0)</f>
        <v>#REF!</v>
      </c>
      <c r="HD1" t="e">
        <f>AND('Нерегулируемая цена на сентябрь'!#REF!,"AAAAAF//O9M=")</f>
        <v>#REF!</v>
      </c>
      <c r="HE1" t="e">
        <f>AND('Нерегулируемая цена на сентябрь'!#REF!,"AAAAAF//O9Q=")</f>
        <v>#REF!</v>
      </c>
      <c r="HF1" t="e">
        <f>AND('Нерегулируемая цена на сентябрь'!#REF!,"AAAAAF//O9U=")</f>
        <v>#REF!</v>
      </c>
      <c r="HG1" t="e">
        <f>AND('Нерегулируемая цена на сентябрь'!#REF!,"AAAAAF//O9Y=")</f>
        <v>#REF!</v>
      </c>
      <c r="HH1" t="e">
        <f>AND('Нерегулируемая цена на сентябрь'!#REF!,"AAAAAF//O9c=")</f>
        <v>#REF!</v>
      </c>
      <c r="HI1" t="e">
        <f>AND('Нерегулируемая цена на сентябрь'!#REF!,"AAAAAF//O9g=")</f>
        <v>#REF!</v>
      </c>
      <c r="HJ1" t="e">
        <f>AND('Нерегулируемая цена на сентябрь'!#REF!,"AAAAAF//O9k=")</f>
        <v>#REF!</v>
      </c>
      <c r="HK1" t="e">
        <f>AND('Нерегулируемая цена на сентябрь'!#REF!,"AAAAAF//O9o=")</f>
        <v>#REF!</v>
      </c>
      <c r="HL1" t="e">
        <f>AND('Нерегулируемая цена на сентябрь'!#REF!,"AAAAAF//O9s=")</f>
        <v>#REF!</v>
      </c>
      <c r="HM1" t="e">
        <f>AND('Нерегулируемая цена на сентябрь'!#REF!,"AAAAAF//O9w=")</f>
        <v>#REF!</v>
      </c>
      <c r="HN1" t="e">
        <f>AND('Нерегулируемая цена на сентябрь'!#REF!,"AAAAAF//O90=")</f>
        <v>#REF!</v>
      </c>
      <c r="HO1" t="e">
        <f>AND('Нерегулируемая цена на сентябрь'!#REF!,"AAAAAF//O94=")</f>
        <v>#REF!</v>
      </c>
      <c r="HP1" t="e">
        <f>AND('Нерегулируемая цена на сентябрь'!#REF!,"AAAAAF//O98=")</f>
        <v>#REF!</v>
      </c>
      <c r="HQ1" t="e">
        <f>AND('Нерегулируемая цена на сентябрь'!#REF!,"AAAAAF//O+A=")</f>
        <v>#REF!</v>
      </c>
      <c r="HR1" t="e">
        <f>AND('Нерегулируемая цена на сентябрь'!#REF!,"AAAAAF//O+E=")</f>
        <v>#REF!</v>
      </c>
      <c r="HS1" t="e">
        <f>AND('Нерегулируемая цена на сентябрь'!#REF!,"AAAAAF//O+I=")</f>
        <v>#REF!</v>
      </c>
      <c r="HT1" t="e">
        <f>AND('Нерегулируемая цена на сентябрь'!#REF!,"AAAAAF//O+M=")</f>
        <v>#REF!</v>
      </c>
      <c r="HU1" t="e">
        <f>AND('Нерегулируемая цена на сентябрь'!#REF!,"AAAAAF//O+Q=")</f>
        <v>#REF!</v>
      </c>
      <c r="HV1" t="e">
        <f>AND('Нерегулируемая цена на сентябрь'!#REF!,"AAAAAF//O+U=")</f>
        <v>#REF!</v>
      </c>
      <c r="HW1" t="e">
        <f>AND('Нерегулируемая цена на сентябрь'!#REF!,"AAAAAF//O+Y=")</f>
        <v>#REF!</v>
      </c>
      <c r="HX1" t="e">
        <f>IF('Нерегулируемая цена на сентябрь'!#REF!,"AAAAAF//O+c=",0)</f>
        <v>#REF!</v>
      </c>
      <c r="HY1" t="e">
        <f>AND('Нерегулируемая цена на сентябрь'!#REF!,"AAAAAF//O+g=")</f>
        <v>#REF!</v>
      </c>
      <c r="HZ1" t="e">
        <f>AND('Нерегулируемая цена на сентябрь'!#REF!,"AAAAAF//O+k=")</f>
        <v>#REF!</v>
      </c>
      <c r="IA1" t="e">
        <f>AND('Нерегулируемая цена на сентябрь'!#REF!,"AAAAAF//O+o=")</f>
        <v>#REF!</v>
      </c>
      <c r="IB1" t="e">
        <f>AND('Нерегулируемая цена на сентябрь'!#REF!,"AAAAAF//O+s=")</f>
        <v>#REF!</v>
      </c>
      <c r="IC1" t="e">
        <f>AND('Нерегулируемая цена на сентябрь'!#REF!,"AAAAAF//O+w=")</f>
        <v>#REF!</v>
      </c>
      <c r="ID1" t="e">
        <f>AND('Нерегулируемая цена на сентябрь'!#REF!,"AAAAAF//O+0=")</f>
        <v>#REF!</v>
      </c>
      <c r="IE1" t="e">
        <f>AND('Нерегулируемая цена на сентябрь'!#REF!,"AAAAAF//O+4=")</f>
        <v>#REF!</v>
      </c>
      <c r="IF1" t="e">
        <f>AND('Нерегулируемая цена на сентябрь'!#REF!,"AAAAAF//O+8=")</f>
        <v>#REF!</v>
      </c>
      <c r="IG1" t="e">
        <f>AND('Нерегулируемая цена на сентябрь'!#REF!,"AAAAAF//O/A=")</f>
        <v>#REF!</v>
      </c>
      <c r="IH1" t="e">
        <f>AND('Нерегулируемая цена на сентябрь'!#REF!,"AAAAAF//O/E=")</f>
        <v>#REF!</v>
      </c>
      <c r="II1" t="e">
        <f>AND('Нерегулируемая цена на сентябрь'!#REF!,"AAAAAF//O/I=")</f>
        <v>#REF!</v>
      </c>
      <c r="IJ1" t="e">
        <f>AND('Нерегулируемая цена на сентябрь'!#REF!,"AAAAAF//O/M=")</f>
        <v>#REF!</v>
      </c>
      <c r="IK1" t="e">
        <f>AND('Нерегулируемая цена на сентябрь'!#REF!,"AAAAAF//O/Q=")</f>
        <v>#REF!</v>
      </c>
      <c r="IL1" t="e">
        <f>AND('Нерегулируемая цена на сентябрь'!#REF!,"AAAAAF//O/U=")</f>
        <v>#REF!</v>
      </c>
      <c r="IM1" t="e">
        <f>AND('Нерегулируемая цена на сентябрь'!#REF!,"AAAAAF//O/Y=")</f>
        <v>#REF!</v>
      </c>
      <c r="IN1" t="e">
        <f>AND('Нерегулируемая цена на сентябрь'!#REF!,"AAAAAF//O/c=")</f>
        <v>#REF!</v>
      </c>
      <c r="IO1" t="e">
        <f>AND('Нерегулируемая цена на сентябрь'!#REF!,"AAAAAF//O/g=")</f>
        <v>#REF!</v>
      </c>
      <c r="IP1" t="e">
        <f>AND('Нерегулируемая цена на сентябрь'!#REF!,"AAAAAF//O/k=")</f>
        <v>#REF!</v>
      </c>
      <c r="IQ1" t="e">
        <f>AND('Нерегулируемая цена на сентябрь'!#REF!,"AAAAAF//O/o=")</f>
        <v>#REF!</v>
      </c>
      <c r="IR1" t="e">
        <f>AND('Нерегулируемая цена на сентябрь'!#REF!,"AAAAAF//O/s=")</f>
        <v>#REF!</v>
      </c>
      <c r="IS1" t="e">
        <f>IF('Нерегулируемая цена на сентябрь'!#REF!,"AAAAAF//O/w=",0)</f>
        <v>#REF!</v>
      </c>
      <c r="IT1" t="e">
        <f>AND('Нерегулируемая цена на сентябрь'!#REF!,"AAAAAF//O/0=")</f>
        <v>#REF!</v>
      </c>
      <c r="IU1" t="e">
        <f>AND('Нерегулируемая цена на сентябрь'!#REF!,"AAAAAF//O/4=")</f>
        <v>#REF!</v>
      </c>
      <c r="IV1" t="e">
        <f>AND('Нерегулируемая цена на сентябрь'!#REF!,"AAAAAF//O/8=")</f>
        <v>#REF!</v>
      </c>
    </row>
    <row r="2" spans="1:256" ht="12.75">
      <c r="A2" t="e">
        <f>AND('Нерегулируемая цена на сентябрь'!#REF!,"AAAAAH7u8QA=")</f>
        <v>#REF!</v>
      </c>
      <c r="B2" t="e">
        <f>AND('Нерегулируемая цена на сентябрь'!#REF!,"AAAAAH7u8QE=")</f>
        <v>#REF!</v>
      </c>
      <c r="C2" t="e">
        <f>AND('Нерегулируемая цена на сентябрь'!#REF!,"AAAAAH7u8QI=")</f>
        <v>#REF!</v>
      </c>
      <c r="D2" t="e">
        <f>AND('Нерегулируемая цена на сентябрь'!#REF!,"AAAAAH7u8QM=")</f>
        <v>#REF!</v>
      </c>
      <c r="E2" t="e">
        <f>AND('Нерегулируемая цена на сентябрь'!#REF!,"AAAAAH7u8QQ=")</f>
        <v>#REF!</v>
      </c>
      <c r="F2" t="e">
        <f>AND('Нерегулируемая цена на сентябрь'!#REF!,"AAAAAH7u8QU=")</f>
        <v>#REF!</v>
      </c>
      <c r="G2" t="e">
        <f>AND('Нерегулируемая цена на сентябрь'!#REF!,"AAAAAH7u8QY=")</f>
        <v>#REF!</v>
      </c>
      <c r="H2" t="e">
        <f>AND('Нерегулируемая цена на сентябрь'!#REF!,"AAAAAH7u8Qc=")</f>
        <v>#REF!</v>
      </c>
      <c r="I2" t="e">
        <f>AND('Нерегулируемая цена на сентябрь'!#REF!,"AAAAAH7u8Qg=")</f>
        <v>#REF!</v>
      </c>
      <c r="J2" t="e">
        <f>AND('Нерегулируемая цена на сентябрь'!#REF!,"AAAAAH7u8Qk=")</f>
        <v>#REF!</v>
      </c>
      <c r="K2" t="e">
        <f>AND('Нерегулируемая цена на сентябрь'!#REF!,"AAAAAH7u8Qo=")</f>
        <v>#REF!</v>
      </c>
      <c r="L2" t="e">
        <f>AND('Нерегулируемая цена на сентябрь'!#REF!,"AAAAAH7u8Qs=")</f>
        <v>#REF!</v>
      </c>
      <c r="M2" t="e">
        <f>AND('Нерегулируемая цена на сентябрь'!#REF!,"AAAAAH7u8Qw=")</f>
        <v>#REF!</v>
      </c>
      <c r="N2" t="e">
        <f>AND('Нерегулируемая цена на сентябрь'!#REF!,"AAAAAH7u8Q0=")</f>
        <v>#REF!</v>
      </c>
      <c r="O2" t="e">
        <f>AND('Нерегулируемая цена на сентябрь'!#REF!,"AAAAAH7u8Q4=")</f>
        <v>#REF!</v>
      </c>
      <c r="P2" t="e">
        <f>AND('Нерегулируемая цена на сентябрь'!#REF!,"AAAAAH7u8Q8=")</f>
        <v>#REF!</v>
      </c>
      <c r="Q2" t="e">
        <f>AND('Нерегулируемая цена на сентябрь'!#REF!,"AAAAAH7u8RA=")</f>
        <v>#REF!</v>
      </c>
      <c r="R2">
        <f>IF('Нерегулируемая цена на сентябрь'!6:6,"AAAAAH7u8RE=",0)</f>
        <v>0</v>
      </c>
      <c r="S2" t="e">
        <f>AND('Нерегулируемая цена на сентябрь'!B6,"AAAAAH7u8RI=")</f>
        <v>#VALUE!</v>
      </c>
      <c r="T2" t="e">
        <f>AND('Нерегулируемая цена на сентябрь'!C6,"AAAAAH7u8RM=")</f>
        <v>#VALUE!</v>
      </c>
      <c r="U2" t="e">
        <f>AND('Нерегулируемая цена на сентябрь'!D6,"AAAAAH7u8RQ=")</f>
        <v>#VALUE!</v>
      </c>
      <c r="V2" t="e">
        <f>AND('Нерегулируемая цена на сентябрь'!E6,"AAAAAH7u8RU=")</f>
        <v>#VALUE!</v>
      </c>
      <c r="W2" t="e">
        <f>AND('Нерегулируемая цена на сентябрь'!F6,"AAAAAH7u8RY=")</f>
        <v>#VALUE!</v>
      </c>
      <c r="X2" t="e">
        <f>AND('Нерегулируемая цена на сентябрь'!G6,"AAAAAH7u8Rc=")</f>
        <v>#VALUE!</v>
      </c>
      <c r="Y2" t="e">
        <f>AND('Нерегулируемая цена на сентябрь'!H6,"AAAAAH7u8Rg=")</f>
        <v>#VALUE!</v>
      </c>
      <c r="Z2" t="e">
        <f>AND('Нерегулируемая цена на сентябрь'!I6,"AAAAAH7u8Rk=")</f>
        <v>#VALUE!</v>
      </c>
      <c r="AA2" t="e">
        <f>AND('Нерегулируемая цена на сентябрь'!J6,"AAAAAH7u8Ro=")</f>
        <v>#VALUE!</v>
      </c>
      <c r="AB2" t="e">
        <f>AND('Нерегулируемая цена на сентябрь'!K6,"AAAAAH7u8Rs=")</f>
        <v>#VALUE!</v>
      </c>
      <c r="AC2" t="e">
        <f>AND('Нерегулируемая цена на сентябрь'!L5,"AAAAAH7u8Rw=")</f>
        <v>#VALUE!</v>
      </c>
      <c r="AD2" t="e">
        <f>AND('Нерегулируемая цена на сентябрь'!M6,"AAAAAH7u8R0=")</f>
        <v>#VALUE!</v>
      </c>
      <c r="AE2" t="e">
        <f>AND('Нерегулируемая цена на сентябрь'!N6,"AAAAAH7u8R4=")</f>
        <v>#VALUE!</v>
      </c>
      <c r="AF2" t="e">
        <f>AND('Нерегулируемая цена на сентябрь'!O6,"AAAAAH7u8R8=")</f>
        <v>#VALUE!</v>
      </c>
      <c r="AG2" t="e">
        <f>AND('Нерегулируемая цена на сентябрь'!P6,"AAAAAH7u8SA=")</f>
        <v>#VALUE!</v>
      </c>
      <c r="AH2" t="e">
        <f>AND('Нерегулируемая цена на сентябрь'!Q6,"AAAAAH7u8SE=")</f>
        <v>#VALUE!</v>
      </c>
      <c r="AI2" t="e">
        <f>AND('Нерегулируемая цена на сентябрь'!R6,"AAAAAH7u8SI=")</f>
        <v>#VALUE!</v>
      </c>
      <c r="AJ2" t="e">
        <f>AND('Нерегулируемая цена на сентябрь'!S6,"AAAAAH7u8SM=")</f>
        <v>#VALUE!</v>
      </c>
      <c r="AK2" t="e">
        <f>AND('Нерегулируемая цена на сентябрь'!T6,"AAAAAH7u8SQ=")</f>
        <v>#VALUE!</v>
      </c>
      <c r="AL2" t="e">
        <f>AND('Нерегулируемая цена на сентябрь'!U6,"AAAAAH7u8SU=")</f>
        <v>#VALUE!</v>
      </c>
      <c r="AM2" t="e">
        <f>IF('Нерегулируемая цена на сентябрь'!#REF!,"AAAAAH7u8SY=",0)</f>
        <v>#REF!</v>
      </c>
      <c r="AN2" t="e">
        <f>AND('Нерегулируемая цена на сентябрь'!#REF!,"AAAAAH7u8Sc=")</f>
        <v>#REF!</v>
      </c>
      <c r="AO2" t="e">
        <f>AND('Нерегулируемая цена на сентябрь'!#REF!,"AAAAAH7u8Sg=")</f>
        <v>#REF!</v>
      </c>
      <c r="AP2" t="e">
        <f>AND('Нерегулируемая цена на сентябрь'!#REF!,"AAAAAH7u8Sk=")</f>
        <v>#REF!</v>
      </c>
      <c r="AQ2" t="e">
        <f>AND('Нерегулируемая цена на сентябрь'!#REF!,"AAAAAH7u8So=")</f>
        <v>#REF!</v>
      </c>
      <c r="AR2" t="e">
        <f>AND('Нерегулируемая цена на сентябрь'!#REF!,"AAAAAH7u8Ss=")</f>
        <v>#REF!</v>
      </c>
      <c r="AS2" t="e">
        <f>AND('Нерегулируемая цена на сентябрь'!#REF!,"AAAAAH7u8Sw=")</f>
        <v>#REF!</v>
      </c>
      <c r="AT2" t="e">
        <f>AND('Нерегулируемая цена на сентябрь'!#REF!,"AAAAAH7u8S0=")</f>
        <v>#REF!</v>
      </c>
      <c r="AU2" t="e">
        <f>AND('Нерегулируемая цена на сентябрь'!#REF!,"AAAAAH7u8S4=")</f>
        <v>#REF!</v>
      </c>
      <c r="AV2" t="e">
        <f>AND('Нерегулируемая цена на сентябрь'!#REF!,"AAAAAH7u8S8=")</f>
        <v>#REF!</v>
      </c>
      <c r="AW2" t="e">
        <f>AND('Нерегулируемая цена на сентябрь'!#REF!,"AAAAAH7u8TA=")</f>
        <v>#REF!</v>
      </c>
      <c r="AX2" t="e">
        <f>AND('Нерегулируемая цена на сентябрь'!#REF!,"AAAAAH7u8TE=")</f>
        <v>#REF!</v>
      </c>
      <c r="AY2" t="e">
        <f>AND('Нерегулируемая цена на сентябрь'!#REF!,"AAAAAH7u8TI=")</f>
        <v>#REF!</v>
      </c>
      <c r="AZ2" t="e">
        <f>AND('Нерегулируемая цена на сентябрь'!#REF!,"AAAAAH7u8TM=")</f>
        <v>#REF!</v>
      </c>
      <c r="BA2" t="e">
        <f>AND('Нерегулируемая цена на сентябрь'!#REF!,"AAAAAH7u8TQ=")</f>
        <v>#REF!</v>
      </c>
      <c r="BB2" t="e">
        <f>AND('Нерегулируемая цена на сентябрь'!#REF!,"AAAAAH7u8TU=")</f>
        <v>#REF!</v>
      </c>
      <c r="BC2" t="e">
        <f>AND('Нерегулируемая цена на сентябрь'!#REF!,"AAAAAH7u8TY=")</f>
        <v>#REF!</v>
      </c>
      <c r="BD2" t="e">
        <f>AND('Нерегулируемая цена на сентябрь'!#REF!,"AAAAAH7u8Tc=")</f>
        <v>#REF!</v>
      </c>
      <c r="BE2" t="e">
        <f>AND('Нерегулируемая цена на сентябрь'!#REF!,"AAAAAH7u8Tg=")</f>
        <v>#REF!</v>
      </c>
      <c r="BF2" t="e">
        <f>AND('Нерегулируемая цена на сентябрь'!#REF!,"AAAAAH7u8Tk=")</f>
        <v>#REF!</v>
      </c>
      <c r="BG2" t="e">
        <f>AND('Нерегулируемая цена на сентябрь'!#REF!,"AAAAAH7u8To=")</f>
        <v>#REF!</v>
      </c>
      <c r="BH2" t="e">
        <f>IF('Нерегулируемая цена на сентябрь'!#REF!,"AAAAAH7u8Ts=",0)</f>
        <v>#REF!</v>
      </c>
      <c r="BI2" t="e">
        <f>AND('Нерегулируемая цена на сентябрь'!#REF!,"AAAAAH7u8Tw=")</f>
        <v>#REF!</v>
      </c>
      <c r="BJ2" t="e">
        <f>AND('Нерегулируемая цена на сентябрь'!#REF!,"AAAAAH7u8T0=")</f>
        <v>#REF!</v>
      </c>
      <c r="BK2" t="e">
        <f>AND('Нерегулируемая цена на сентябрь'!#REF!,"AAAAAH7u8T4=")</f>
        <v>#REF!</v>
      </c>
      <c r="BL2" t="e">
        <f>AND('Нерегулируемая цена на сентябрь'!#REF!,"AAAAAH7u8T8=")</f>
        <v>#REF!</v>
      </c>
      <c r="BM2" t="e">
        <f>AND('Нерегулируемая цена на сентябрь'!#REF!,"AAAAAH7u8UA=")</f>
        <v>#REF!</v>
      </c>
      <c r="BN2" t="e">
        <f>AND('Нерегулируемая цена на сентябрь'!#REF!,"AAAAAH7u8UE=")</f>
        <v>#REF!</v>
      </c>
      <c r="BO2" t="e">
        <f>AND('Нерегулируемая цена на сентябрь'!#REF!,"AAAAAH7u8UI=")</f>
        <v>#REF!</v>
      </c>
      <c r="BP2" t="e">
        <f>AND('Нерегулируемая цена на сентябрь'!#REF!,"AAAAAH7u8UM=")</f>
        <v>#REF!</v>
      </c>
      <c r="BQ2" t="e">
        <f>AND('Нерегулируемая цена на сентябрь'!#REF!,"AAAAAH7u8UQ=")</f>
        <v>#REF!</v>
      </c>
      <c r="BR2" t="e">
        <f>AND('Нерегулируемая цена на сентябрь'!#REF!,"AAAAAH7u8UU=")</f>
        <v>#REF!</v>
      </c>
      <c r="BS2" t="e">
        <f>AND('Нерегулируемая цена на сентябрь'!#REF!,"AAAAAH7u8UY=")</f>
        <v>#REF!</v>
      </c>
      <c r="BT2" t="e">
        <f>AND('Нерегулируемая цена на сентябрь'!#REF!,"AAAAAH7u8Uc=")</f>
        <v>#REF!</v>
      </c>
      <c r="BU2" t="e">
        <f>AND('Нерегулируемая цена на сентябрь'!#REF!,"AAAAAH7u8Ug=")</f>
        <v>#REF!</v>
      </c>
      <c r="BV2" t="e">
        <f>AND('Нерегулируемая цена на сентябрь'!#REF!,"AAAAAH7u8Uk=")</f>
        <v>#REF!</v>
      </c>
      <c r="BW2" t="e">
        <f>AND('Нерегулируемая цена на сентябрь'!#REF!,"AAAAAH7u8Uo=")</f>
        <v>#REF!</v>
      </c>
      <c r="BX2" t="e">
        <f>AND('Нерегулируемая цена на сентябрь'!#REF!,"AAAAAH7u8Us=")</f>
        <v>#REF!</v>
      </c>
      <c r="BY2" t="e">
        <f>AND('Нерегулируемая цена на сентябрь'!#REF!,"AAAAAH7u8Uw=")</f>
        <v>#REF!</v>
      </c>
      <c r="BZ2" t="e">
        <f>AND('Нерегулируемая цена на сентябрь'!#REF!,"AAAAAH7u8U0=")</f>
        <v>#REF!</v>
      </c>
      <c r="CA2" t="e">
        <f>AND('Нерегулируемая цена на сентябрь'!#REF!,"AAAAAH7u8U4=")</f>
        <v>#REF!</v>
      </c>
      <c r="CB2" t="e">
        <f>AND('Нерегулируемая цена на сентябрь'!#REF!,"AAAAAH7u8U8=")</f>
        <v>#REF!</v>
      </c>
      <c r="CC2" t="e">
        <f>IF('Нерегулируемая цена на сентябрь'!#REF!,"AAAAAH7u8VA=",0)</f>
        <v>#REF!</v>
      </c>
      <c r="CD2" t="e">
        <f>AND('Нерегулируемая цена на сентябрь'!#REF!,"AAAAAH7u8VE=")</f>
        <v>#REF!</v>
      </c>
      <c r="CE2" t="e">
        <f>AND('Нерегулируемая цена на сентябрь'!#REF!,"AAAAAH7u8VI=")</f>
        <v>#REF!</v>
      </c>
      <c r="CF2" t="e">
        <f>AND('Нерегулируемая цена на сентябрь'!#REF!,"AAAAAH7u8VM=")</f>
        <v>#REF!</v>
      </c>
      <c r="CG2" t="e">
        <f>AND('Нерегулируемая цена на сентябрь'!#REF!,"AAAAAH7u8VQ=")</f>
        <v>#REF!</v>
      </c>
      <c r="CH2" t="e">
        <f>AND('Нерегулируемая цена на сентябрь'!#REF!,"AAAAAH7u8VU=")</f>
        <v>#REF!</v>
      </c>
      <c r="CI2" t="e">
        <f>AND('Нерегулируемая цена на сентябрь'!#REF!,"AAAAAH7u8VY=")</f>
        <v>#REF!</v>
      </c>
      <c r="CJ2" t="e">
        <f>AND('Нерегулируемая цена на сентябрь'!#REF!,"AAAAAH7u8Vc=")</f>
        <v>#REF!</v>
      </c>
      <c r="CK2" t="e">
        <f>AND('Нерегулируемая цена на сентябрь'!#REF!,"AAAAAH7u8Vg=")</f>
        <v>#REF!</v>
      </c>
      <c r="CL2" t="e">
        <f>AND('Нерегулируемая цена на сентябрь'!#REF!,"AAAAAH7u8Vk=")</f>
        <v>#REF!</v>
      </c>
      <c r="CM2" t="e">
        <f>AND('Нерегулируемая цена на сентябрь'!#REF!,"AAAAAH7u8Vo=")</f>
        <v>#REF!</v>
      </c>
      <c r="CN2" t="e">
        <f>AND('Нерегулируемая цена на сентябрь'!#REF!,"AAAAAH7u8Vs=")</f>
        <v>#REF!</v>
      </c>
      <c r="CO2" t="e">
        <f>AND('Нерегулируемая цена на сентябрь'!#REF!,"AAAAAH7u8Vw=")</f>
        <v>#REF!</v>
      </c>
      <c r="CP2" t="e">
        <f>AND('Нерегулируемая цена на сентябрь'!#REF!,"AAAAAH7u8V0=")</f>
        <v>#REF!</v>
      </c>
      <c r="CQ2" t="e">
        <f>AND('Нерегулируемая цена на сентябрь'!#REF!,"AAAAAH7u8V4=")</f>
        <v>#REF!</v>
      </c>
      <c r="CR2" t="e">
        <f>AND('Нерегулируемая цена на сентябрь'!#REF!,"AAAAAH7u8V8=")</f>
        <v>#REF!</v>
      </c>
      <c r="CS2" t="e">
        <f>AND('Нерегулируемая цена на сентябрь'!#REF!,"AAAAAH7u8WA=")</f>
        <v>#REF!</v>
      </c>
      <c r="CT2" t="e">
        <f>AND('Нерегулируемая цена на сентябрь'!#REF!,"AAAAAH7u8WE=")</f>
        <v>#REF!</v>
      </c>
      <c r="CU2" t="e">
        <f>AND('Нерегулируемая цена на сентябрь'!#REF!,"AAAAAH7u8WI=")</f>
        <v>#REF!</v>
      </c>
      <c r="CV2" t="e">
        <f>AND('Нерегулируемая цена на сентябрь'!#REF!,"AAAAAH7u8WM=")</f>
        <v>#REF!</v>
      </c>
      <c r="CW2" t="e">
        <f>AND('Нерегулируемая цена на сентябрь'!#REF!,"AAAAAH7u8WQ=")</f>
        <v>#REF!</v>
      </c>
      <c r="CX2" t="e">
        <f>IF('Нерегулируемая цена на сентябрь'!#REF!,"AAAAAH7u8WU=",0)</f>
        <v>#REF!</v>
      </c>
      <c r="CY2" t="e">
        <f>AND('Нерегулируемая цена на сентябрь'!#REF!,"AAAAAH7u8WY=")</f>
        <v>#REF!</v>
      </c>
      <c r="CZ2" t="e">
        <f>AND('Нерегулируемая цена на сентябрь'!#REF!,"AAAAAH7u8Wc=")</f>
        <v>#REF!</v>
      </c>
      <c r="DA2" t="e">
        <f>AND('Нерегулируемая цена на сентябрь'!#REF!,"AAAAAH7u8Wg=")</f>
        <v>#REF!</v>
      </c>
      <c r="DB2" t="e">
        <f>AND('Нерегулируемая цена на сентябрь'!#REF!,"AAAAAH7u8Wk=")</f>
        <v>#REF!</v>
      </c>
      <c r="DC2" t="e">
        <f>AND('Нерегулируемая цена на сентябрь'!#REF!,"AAAAAH7u8Wo=")</f>
        <v>#REF!</v>
      </c>
      <c r="DD2" t="e">
        <f>AND('Нерегулируемая цена на сентябрь'!#REF!,"AAAAAH7u8Ws=")</f>
        <v>#REF!</v>
      </c>
      <c r="DE2" t="e">
        <f>AND('Нерегулируемая цена на сентябрь'!#REF!,"AAAAAH7u8Ww=")</f>
        <v>#REF!</v>
      </c>
      <c r="DF2" t="e">
        <f>AND('Нерегулируемая цена на сентябрь'!#REF!,"AAAAAH7u8W0=")</f>
        <v>#REF!</v>
      </c>
      <c r="DG2" t="e">
        <f>AND('Нерегулируемая цена на сентябрь'!#REF!,"AAAAAH7u8W4=")</f>
        <v>#REF!</v>
      </c>
      <c r="DH2" t="e">
        <f>AND('Нерегулируемая цена на сентябрь'!#REF!,"AAAAAH7u8W8=")</f>
        <v>#REF!</v>
      </c>
      <c r="DI2" t="e">
        <f>AND('Нерегулируемая цена на сентябрь'!#REF!,"AAAAAH7u8XA=")</f>
        <v>#REF!</v>
      </c>
      <c r="DJ2" t="e">
        <f>AND('Нерегулируемая цена на сентябрь'!#REF!,"AAAAAH7u8XE=")</f>
        <v>#REF!</v>
      </c>
      <c r="DK2" t="e">
        <f>AND('Нерегулируемая цена на сентябрь'!#REF!,"AAAAAH7u8XI=")</f>
        <v>#REF!</v>
      </c>
      <c r="DL2" t="e">
        <f>AND('Нерегулируемая цена на сентябрь'!#REF!,"AAAAAH7u8XM=")</f>
        <v>#REF!</v>
      </c>
      <c r="DM2" t="e">
        <f>AND('Нерегулируемая цена на сентябрь'!#REF!,"AAAAAH7u8XQ=")</f>
        <v>#REF!</v>
      </c>
      <c r="DN2" t="e">
        <f>AND('Нерегулируемая цена на сентябрь'!#REF!,"AAAAAH7u8XU=")</f>
        <v>#REF!</v>
      </c>
      <c r="DO2" t="e">
        <f>AND('Нерегулируемая цена на сентябрь'!#REF!,"AAAAAH7u8XY=")</f>
        <v>#REF!</v>
      </c>
      <c r="DP2" t="e">
        <f>AND('Нерегулируемая цена на сентябрь'!#REF!,"AAAAAH7u8Xc=")</f>
        <v>#REF!</v>
      </c>
      <c r="DQ2" t="e">
        <f>AND('Нерегулируемая цена на сентябрь'!#REF!,"AAAAAH7u8Xg=")</f>
        <v>#REF!</v>
      </c>
      <c r="DR2" t="e">
        <f>AND('Нерегулируемая цена на сентябрь'!#REF!,"AAAAAH7u8Xk=")</f>
        <v>#REF!</v>
      </c>
      <c r="DS2" t="e">
        <f>IF('Нерегулируемая цена на сентябрь'!#REF!,"AAAAAH7u8Xo=",0)</f>
        <v>#REF!</v>
      </c>
      <c r="DT2" t="e">
        <f>AND('Нерегулируемая цена на сентябрь'!#REF!,"AAAAAH7u8Xs=")</f>
        <v>#REF!</v>
      </c>
      <c r="DU2" t="e">
        <f>AND('Нерегулируемая цена на сентябрь'!#REF!,"AAAAAH7u8Xw=")</f>
        <v>#REF!</v>
      </c>
      <c r="DV2" t="e">
        <f>AND('Нерегулируемая цена на сентябрь'!#REF!,"AAAAAH7u8X0=")</f>
        <v>#REF!</v>
      </c>
      <c r="DW2" t="e">
        <f>AND('Нерегулируемая цена на сентябрь'!#REF!,"AAAAAH7u8X4=")</f>
        <v>#REF!</v>
      </c>
      <c r="DX2" t="e">
        <f>AND('Нерегулируемая цена на сентябрь'!#REF!,"AAAAAH7u8X8=")</f>
        <v>#REF!</v>
      </c>
      <c r="DY2" t="e">
        <f>AND('Нерегулируемая цена на сентябрь'!#REF!,"AAAAAH7u8YA=")</f>
        <v>#REF!</v>
      </c>
      <c r="DZ2" t="e">
        <f>AND('Нерегулируемая цена на сентябрь'!#REF!,"AAAAAH7u8YE=")</f>
        <v>#REF!</v>
      </c>
      <c r="EA2" t="e">
        <f>AND('Нерегулируемая цена на сентябрь'!#REF!,"AAAAAH7u8YI=")</f>
        <v>#REF!</v>
      </c>
      <c r="EB2" t="e">
        <f>AND('Нерегулируемая цена на сентябрь'!#REF!,"AAAAAH7u8YM=")</f>
        <v>#REF!</v>
      </c>
      <c r="EC2" t="e">
        <f>AND('Нерегулируемая цена на сентябрь'!#REF!,"AAAAAH7u8YQ=")</f>
        <v>#REF!</v>
      </c>
      <c r="ED2" t="e">
        <f>AND('Нерегулируемая цена на сентябрь'!#REF!,"AAAAAH7u8YU=")</f>
        <v>#REF!</v>
      </c>
      <c r="EE2" t="e">
        <f>AND('Нерегулируемая цена на сентябрь'!#REF!,"AAAAAH7u8YY=")</f>
        <v>#REF!</v>
      </c>
      <c r="EF2" t="e">
        <f>AND('Нерегулируемая цена на сентябрь'!#REF!,"AAAAAH7u8Yc=")</f>
        <v>#REF!</v>
      </c>
      <c r="EG2" t="e">
        <f>AND('Нерегулируемая цена на сентябрь'!#REF!,"AAAAAH7u8Yg=")</f>
        <v>#REF!</v>
      </c>
      <c r="EH2" t="e">
        <f>AND('Нерегулируемая цена на сентябрь'!#REF!,"AAAAAH7u8Yk=")</f>
        <v>#REF!</v>
      </c>
      <c r="EI2" t="e">
        <f>AND('Нерегулируемая цена на сентябрь'!#REF!,"AAAAAH7u8Yo=")</f>
        <v>#REF!</v>
      </c>
      <c r="EJ2" t="e">
        <f>AND('Нерегулируемая цена на сентябрь'!#REF!,"AAAAAH7u8Ys=")</f>
        <v>#REF!</v>
      </c>
      <c r="EK2" t="e">
        <f>AND('Нерегулируемая цена на сентябрь'!#REF!,"AAAAAH7u8Yw=")</f>
        <v>#REF!</v>
      </c>
      <c r="EL2" t="e">
        <f>AND('Нерегулируемая цена на сентябрь'!#REF!,"AAAAAH7u8Y0=")</f>
        <v>#REF!</v>
      </c>
      <c r="EM2" t="e">
        <f>AND('Нерегулируемая цена на сентябрь'!#REF!,"AAAAAH7u8Y4=")</f>
        <v>#REF!</v>
      </c>
      <c r="EN2" t="e">
        <f>IF('Нерегулируемая цена на сентябрь'!#REF!,"AAAAAH7u8Y8=",0)</f>
        <v>#REF!</v>
      </c>
      <c r="EO2" t="e">
        <f>AND('Нерегулируемая цена на сентябрь'!#REF!,"AAAAAH7u8ZA=")</f>
        <v>#REF!</v>
      </c>
      <c r="EP2" t="e">
        <f>AND('Нерегулируемая цена на сентябрь'!#REF!,"AAAAAH7u8ZE=")</f>
        <v>#REF!</v>
      </c>
      <c r="EQ2" t="e">
        <f>AND('Нерегулируемая цена на сентябрь'!#REF!,"AAAAAH7u8ZI=")</f>
        <v>#REF!</v>
      </c>
      <c r="ER2" t="e">
        <f>AND('Нерегулируемая цена на сентябрь'!#REF!,"AAAAAH7u8ZM=")</f>
        <v>#REF!</v>
      </c>
      <c r="ES2" t="e">
        <f>AND('Нерегулируемая цена на сентябрь'!#REF!,"AAAAAH7u8ZQ=")</f>
        <v>#REF!</v>
      </c>
      <c r="ET2" t="e">
        <f>AND('Нерегулируемая цена на сентябрь'!#REF!,"AAAAAH7u8ZU=")</f>
        <v>#REF!</v>
      </c>
      <c r="EU2" t="e">
        <f>AND('Нерегулируемая цена на сентябрь'!#REF!,"AAAAAH7u8ZY=")</f>
        <v>#REF!</v>
      </c>
      <c r="EV2" t="e">
        <f>AND('Нерегулируемая цена на сентябрь'!#REF!,"AAAAAH7u8Zc=")</f>
        <v>#REF!</v>
      </c>
      <c r="EW2" t="e">
        <f>AND('Нерегулируемая цена на сентябрь'!#REF!,"AAAAAH7u8Zg=")</f>
        <v>#REF!</v>
      </c>
      <c r="EX2" t="e">
        <f>AND('Нерегулируемая цена на сентябрь'!#REF!,"AAAAAH7u8Zk=")</f>
        <v>#REF!</v>
      </c>
      <c r="EY2" t="e">
        <f>AND('Нерегулируемая цена на сентябрь'!#REF!,"AAAAAH7u8Zo=")</f>
        <v>#REF!</v>
      </c>
      <c r="EZ2" t="e">
        <f>AND('Нерегулируемая цена на сентябрь'!#REF!,"AAAAAH7u8Zs=")</f>
        <v>#REF!</v>
      </c>
      <c r="FA2" t="e">
        <f>AND('Нерегулируемая цена на сентябрь'!#REF!,"AAAAAH7u8Zw=")</f>
        <v>#REF!</v>
      </c>
      <c r="FB2" t="e">
        <f>AND('Нерегулируемая цена на сентябрь'!#REF!,"AAAAAH7u8Z0=")</f>
        <v>#REF!</v>
      </c>
      <c r="FC2" t="e">
        <f>AND('Нерегулируемая цена на сентябрь'!#REF!,"AAAAAH7u8Z4=")</f>
        <v>#REF!</v>
      </c>
      <c r="FD2" t="e">
        <f>AND('Нерегулируемая цена на сентябрь'!#REF!,"AAAAAH7u8Z8=")</f>
        <v>#REF!</v>
      </c>
      <c r="FE2" t="e">
        <f>AND('Нерегулируемая цена на сентябрь'!#REF!,"AAAAAH7u8aA=")</f>
        <v>#REF!</v>
      </c>
      <c r="FF2" t="e">
        <f>AND('Нерегулируемая цена на сентябрь'!#REF!,"AAAAAH7u8aE=")</f>
        <v>#REF!</v>
      </c>
      <c r="FG2" t="e">
        <f>AND('Нерегулируемая цена на сентябрь'!#REF!,"AAAAAH7u8aI=")</f>
        <v>#REF!</v>
      </c>
      <c r="FH2" t="e">
        <f>AND('Нерегулируемая цена на сентябрь'!#REF!,"AAAAAH7u8aM=")</f>
        <v>#REF!</v>
      </c>
      <c r="FI2">
        <f>IF('Нерегулируемая цена на сентябрь'!8:8,"AAAAAH7u8aQ=",0)</f>
        <v>0</v>
      </c>
      <c r="FJ2" t="e">
        <f>AND('Нерегулируемая цена на сентябрь'!B8,"AAAAAH7u8aU=")</f>
        <v>#VALUE!</v>
      </c>
      <c r="FK2" t="e">
        <f>AND('Нерегулируемая цена на сентябрь'!C8,"AAAAAH7u8aY=")</f>
        <v>#VALUE!</v>
      </c>
      <c r="FL2" t="e">
        <f>AND('Нерегулируемая цена на сентябрь'!D8,"AAAAAH7u8ac=")</f>
        <v>#VALUE!</v>
      </c>
      <c r="FM2" t="e">
        <f>AND('Нерегулируемая цена на сентябрь'!E8,"AAAAAH7u8ag=")</f>
        <v>#VALUE!</v>
      </c>
      <c r="FN2" t="e">
        <f>AND('Нерегулируемая цена на сентябрь'!F8,"AAAAAH7u8ak=")</f>
        <v>#VALUE!</v>
      </c>
      <c r="FO2" t="e">
        <f>AND('Нерегулируемая цена на сентябрь'!G8,"AAAAAH7u8ao=")</f>
        <v>#VALUE!</v>
      </c>
      <c r="FP2" t="e">
        <f>AND('Нерегулируемая цена на сентябрь'!H8,"AAAAAH7u8as=")</f>
        <v>#VALUE!</v>
      </c>
      <c r="FQ2">
        <f>IF('Нерегулируемая цена на сентябрь'!9:9,"AAAAAH7u8aw=",0)</f>
        <v>0</v>
      </c>
      <c r="FR2" t="e">
        <f>AND('Нерегулируемая цена на сентябрь'!B9,"AAAAAH7u8a0=")</f>
        <v>#VALUE!</v>
      </c>
      <c r="FS2" t="e">
        <f>AND('Нерегулируемая цена на сентябрь'!C9,"AAAAAH7u8a4=")</f>
        <v>#VALUE!</v>
      </c>
      <c r="FT2" t="e">
        <f>AND('Нерегулируемая цена на сентябрь'!D9,"AAAAAH7u8a8=")</f>
        <v>#VALUE!</v>
      </c>
      <c r="FU2" t="e">
        <f>AND('Нерегулируемая цена на сентябрь'!E9,"AAAAAH7u8bA=")</f>
        <v>#VALUE!</v>
      </c>
      <c r="FV2" t="e">
        <f>AND('Нерегулируемая цена на сентябрь'!F9,"AAAAAH7u8bE=")</f>
        <v>#VALUE!</v>
      </c>
      <c r="FW2" t="e">
        <f>AND('Нерегулируемая цена на сентябрь'!G9,"AAAAAH7u8bI=")</f>
        <v>#VALUE!</v>
      </c>
      <c r="FX2" t="e">
        <f>AND('Нерегулируемая цена на сентябрь'!H9,"AAAAAH7u8bM=")</f>
        <v>#VALUE!</v>
      </c>
      <c r="FY2">
        <f>IF('Нерегулируемая цена на сентябрь'!10:10,"AAAAAH7u8bQ=",0)</f>
        <v>0</v>
      </c>
      <c r="FZ2" t="e">
        <f>AND('Нерегулируемая цена на сентябрь'!B10,"AAAAAH7u8bU=")</f>
        <v>#VALUE!</v>
      </c>
      <c r="GA2" t="e">
        <f>AND('Нерегулируемая цена на сентябрь'!C10,"AAAAAH7u8bY=")</f>
        <v>#VALUE!</v>
      </c>
      <c r="GB2" t="e">
        <f>AND('Нерегулируемая цена на сентябрь'!D10,"AAAAAH7u8bc=")</f>
        <v>#VALUE!</v>
      </c>
      <c r="GC2" t="e">
        <f>AND('Нерегулируемая цена на сентябрь'!E10,"AAAAAH7u8bg=")</f>
        <v>#VALUE!</v>
      </c>
      <c r="GD2" t="e">
        <f>AND('Нерегулируемая цена на сентябрь'!F10,"AAAAAH7u8bk=")</f>
        <v>#VALUE!</v>
      </c>
      <c r="GE2" t="e">
        <f>AND('Нерегулируемая цена на сентябрь'!G10,"AAAAAH7u8bo=")</f>
        <v>#VALUE!</v>
      </c>
      <c r="GF2" t="e">
        <f>AND('Нерегулируемая цена на сентябрь'!H10,"AAAAAH7u8bs=")</f>
        <v>#VALUE!</v>
      </c>
      <c r="GG2">
        <f>IF('Нерегулируемая цена на сентябрь'!11:11,"AAAAAH7u8bw=",0)</f>
        <v>0</v>
      </c>
      <c r="GH2" t="e">
        <f>AND('Нерегулируемая цена на сентябрь'!B11,"AAAAAH7u8b0=")</f>
        <v>#VALUE!</v>
      </c>
      <c r="GI2" t="e">
        <f>AND('Нерегулируемая цена на сентябрь'!C11,"AAAAAH7u8b4=")</f>
        <v>#VALUE!</v>
      </c>
      <c r="GJ2" t="e">
        <f>AND('Нерегулируемая цена на сентябрь'!D11,"AAAAAH7u8b8=")</f>
        <v>#VALUE!</v>
      </c>
      <c r="GK2" t="e">
        <f>AND('Нерегулируемая цена на сентябрь'!E11,"AAAAAH7u8cA=")</f>
        <v>#VALUE!</v>
      </c>
      <c r="GL2" t="e">
        <f>AND('Нерегулируемая цена на сентябрь'!F11,"AAAAAH7u8cE=")</f>
        <v>#VALUE!</v>
      </c>
      <c r="GM2" t="e">
        <f>AND('Нерегулируемая цена на сентябрь'!G11,"AAAAAH7u8cI=")</f>
        <v>#VALUE!</v>
      </c>
      <c r="GN2" t="e">
        <f>AND('Нерегулируемая цена на сентябрь'!H11,"AAAAAH7u8cM=")</f>
        <v>#VALUE!</v>
      </c>
      <c r="GO2">
        <f>IF('Нерегулируемая цена на сентябрь'!12:12,"AAAAAH7u8cQ=",0)</f>
        <v>0</v>
      </c>
      <c r="GP2" t="e">
        <f>AND('Нерегулируемая цена на сентябрь'!B12,"AAAAAH7u8cU=")</f>
        <v>#VALUE!</v>
      </c>
      <c r="GQ2" t="e">
        <f>AND('Нерегулируемая цена на сентябрь'!C12,"AAAAAH7u8cY=")</f>
        <v>#VALUE!</v>
      </c>
      <c r="GR2" t="e">
        <f>AND('Нерегулируемая цена на сентябрь'!D12,"AAAAAH7u8cc=")</f>
        <v>#VALUE!</v>
      </c>
      <c r="GS2" t="e">
        <f>AND('Нерегулируемая цена на сентябрь'!E12,"AAAAAH7u8cg=")</f>
        <v>#VALUE!</v>
      </c>
      <c r="GT2" t="e">
        <f>AND('Нерегулируемая цена на сентябрь'!F12,"AAAAAH7u8ck=")</f>
        <v>#VALUE!</v>
      </c>
      <c r="GU2" t="e">
        <f>AND('Нерегулируемая цена на сентябрь'!G12,"AAAAAH7u8co=")</f>
        <v>#VALUE!</v>
      </c>
      <c r="GV2" t="e">
        <f>AND('Нерегулируемая цена на сентябрь'!H12,"AAAAAH7u8cs=")</f>
        <v>#VALUE!</v>
      </c>
      <c r="GW2">
        <f>IF('Нерегулируемая цена на сентябрь'!13:13,"AAAAAH7u8cw=",0)</f>
        <v>0</v>
      </c>
      <c r="GX2" t="e">
        <f>AND('Нерегулируемая цена на сентябрь'!B13,"AAAAAH7u8c0=")</f>
        <v>#VALUE!</v>
      </c>
      <c r="GY2" t="e">
        <f>AND('Нерегулируемая цена на сентябрь'!C13,"AAAAAH7u8c4=")</f>
        <v>#VALUE!</v>
      </c>
      <c r="GZ2" t="e">
        <f>AND('Нерегулируемая цена на сентябрь'!D13,"AAAAAH7u8c8=")</f>
        <v>#VALUE!</v>
      </c>
      <c r="HA2" t="e">
        <f>AND('Нерегулируемая цена на сентябрь'!E13,"AAAAAH7u8dA=")</f>
        <v>#VALUE!</v>
      </c>
      <c r="HB2" t="e">
        <f>AND('Нерегулируемая цена на сентябрь'!F13,"AAAAAH7u8dE=")</f>
        <v>#VALUE!</v>
      </c>
      <c r="HC2" t="e">
        <f>AND('Нерегулируемая цена на сентябрь'!G13,"AAAAAH7u8dI=")</f>
        <v>#VALUE!</v>
      </c>
      <c r="HD2" t="e">
        <f>AND('Нерегулируемая цена на сентябрь'!H13,"AAAAAH7u8dM=")</f>
        <v>#VALUE!</v>
      </c>
      <c r="HE2">
        <f>IF('Нерегулируемая цена на сентябрь'!14:14,"AAAAAH7u8dQ=",0)</f>
        <v>0</v>
      </c>
      <c r="HF2" t="e">
        <f>AND('Нерегулируемая цена на сентябрь'!B14,"AAAAAH7u8dU=")</f>
        <v>#VALUE!</v>
      </c>
      <c r="HG2" t="e">
        <f>AND('Нерегулируемая цена на сентябрь'!C14,"AAAAAH7u8dY=")</f>
        <v>#VALUE!</v>
      </c>
      <c r="HH2" t="e">
        <f>AND('Нерегулируемая цена на сентябрь'!D14,"AAAAAH7u8dc=")</f>
        <v>#VALUE!</v>
      </c>
      <c r="HI2" t="e">
        <f>AND('Нерегулируемая цена на сентябрь'!E14,"AAAAAH7u8dg=")</f>
        <v>#VALUE!</v>
      </c>
      <c r="HJ2" t="e">
        <f>AND('Нерегулируемая цена на сентябрь'!F14,"AAAAAH7u8dk=")</f>
        <v>#VALUE!</v>
      </c>
      <c r="HK2" t="e">
        <f>AND('Нерегулируемая цена на сентябрь'!G14,"AAAAAH7u8do=")</f>
        <v>#VALUE!</v>
      </c>
      <c r="HL2" t="e">
        <f>AND('Нерегулируемая цена на сентябрь'!H14,"AAAAAH7u8ds=")</f>
        <v>#VALUE!</v>
      </c>
      <c r="HM2">
        <f>IF('Нерегулируемая цена на сентябрь'!15:15,"AAAAAH7u8dw=",0)</f>
        <v>0</v>
      </c>
      <c r="HN2" t="e">
        <f>AND('Нерегулируемая цена на сентябрь'!B15,"AAAAAH7u8d0=")</f>
        <v>#VALUE!</v>
      </c>
      <c r="HO2" t="e">
        <f>AND('Нерегулируемая цена на сентябрь'!C15,"AAAAAH7u8d4=")</f>
        <v>#VALUE!</v>
      </c>
      <c r="HP2" t="e">
        <f>AND('Нерегулируемая цена на сентябрь'!D15,"AAAAAH7u8d8=")</f>
        <v>#VALUE!</v>
      </c>
      <c r="HQ2" t="e">
        <f>AND('Нерегулируемая цена на сентябрь'!E15,"AAAAAH7u8eA=")</f>
        <v>#VALUE!</v>
      </c>
      <c r="HR2" t="e">
        <f>AND('Нерегулируемая цена на сентябрь'!F15,"AAAAAH7u8eE=")</f>
        <v>#VALUE!</v>
      </c>
      <c r="HS2" t="e">
        <f>AND('Нерегулируемая цена на сентябрь'!G15,"AAAAAH7u8eI=")</f>
        <v>#VALUE!</v>
      </c>
      <c r="HT2" t="e">
        <f>AND('Нерегулируемая цена на сентябрь'!H15,"AAAAAH7u8eM=")</f>
        <v>#VALUE!</v>
      </c>
      <c r="HU2">
        <f>IF('Нерегулируемая цена на сентябрь'!16:16,"AAAAAH7u8eQ=",0)</f>
        <v>0</v>
      </c>
      <c r="HV2" t="e">
        <f>AND('Нерегулируемая цена на сентябрь'!B16,"AAAAAH7u8eU=")</f>
        <v>#VALUE!</v>
      </c>
      <c r="HW2" t="e">
        <f>AND('Нерегулируемая цена на сентябрь'!C16,"AAAAAH7u8eY=")</f>
        <v>#VALUE!</v>
      </c>
      <c r="HX2" t="e">
        <f>AND('Нерегулируемая цена на сентябрь'!D16,"AAAAAH7u8ec=")</f>
        <v>#VALUE!</v>
      </c>
      <c r="HY2" t="e">
        <f>AND('Нерегулируемая цена на сентябрь'!E16,"AAAAAH7u8eg=")</f>
        <v>#VALUE!</v>
      </c>
      <c r="HZ2" t="e">
        <f>AND('Нерегулируемая цена на сентябрь'!F16,"AAAAAH7u8ek=")</f>
        <v>#VALUE!</v>
      </c>
      <c r="IA2" t="e">
        <f>AND('Нерегулируемая цена на сентябрь'!G16,"AAAAAH7u8eo=")</f>
        <v>#VALUE!</v>
      </c>
      <c r="IB2" t="e">
        <f>AND('Нерегулируемая цена на сентябрь'!H16,"AAAAAH7u8es=")</f>
        <v>#VALUE!</v>
      </c>
      <c r="IC2" t="e">
        <f>IF('Нерегулируемая цена на сентябрь'!#REF!,"AAAAAH7u8ew=",0)</f>
        <v>#REF!</v>
      </c>
      <c r="ID2" t="e">
        <f>AND('Нерегулируемая цена на сентябрь'!#REF!,"AAAAAH7u8e0=")</f>
        <v>#REF!</v>
      </c>
      <c r="IE2" t="e">
        <f>AND('Нерегулируемая цена на сентябрь'!#REF!,"AAAAAH7u8e4=")</f>
        <v>#REF!</v>
      </c>
      <c r="IF2" t="e">
        <f>AND('Нерегулируемая цена на сентябрь'!#REF!,"AAAAAH7u8e8=")</f>
        <v>#REF!</v>
      </c>
      <c r="IG2" t="e">
        <f>AND('Нерегулируемая цена на сентябрь'!#REF!,"AAAAAH7u8fA=")</f>
        <v>#REF!</v>
      </c>
      <c r="IH2" t="e">
        <f>AND('Нерегулируемая цена на сентябрь'!#REF!,"AAAAAH7u8fE=")</f>
        <v>#REF!</v>
      </c>
      <c r="II2" t="e">
        <f>AND('Нерегулируемая цена на сентябрь'!#REF!,"AAAAAH7u8fI=")</f>
        <v>#REF!</v>
      </c>
      <c r="IJ2" t="e">
        <f>AND('Нерегулируемая цена на сентябрь'!#REF!,"AAAAAH7u8fM=")</f>
        <v>#REF!</v>
      </c>
      <c r="IK2" t="e">
        <f>IF('Нерегулируемая цена на сентябрь'!#REF!,"AAAAAH7u8fQ=",0)</f>
        <v>#REF!</v>
      </c>
      <c r="IL2" t="e">
        <f>AND('Нерегулируемая цена на сентябрь'!#REF!,"AAAAAH7u8fU=")</f>
        <v>#REF!</v>
      </c>
      <c r="IM2" t="e">
        <f>AND('Нерегулируемая цена на сентябрь'!#REF!,"AAAAAH7u8fY=")</f>
        <v>#REF!</v>
      </c>
      <c r="IN2" t="e">
        <f>AND('Нерегулируемая цена на сентябрь'!#REF!,"AAAAAH7u8fc=")</f>
        <v>#REF!</v>
      </c>
      <c r="IO2" t="e">
        <f>AND('Нерегулируемая цена на сентябрь'!#REF!,"AAAAAH7u8fg=")</f>
        <v>#REF!</v>
      </c>
      <c r="IP2" t="e">
        <f>AND('Нерегулируемая цена на сентябрь'!#REF!,"AAAAAH7u8fk=")</f>
        <v>#REF!</v>
      </c>
      <c r="IQ2" t="e">
        <f>AND('Нерегулируемая цена на сентябрь'!#REF!,"AAAAAH7u8fo=")</f>
        <v>#REF!</v>
      </c>
      <c r="IR2" t="e">
        <f>AND('Нерегулируемая цена на сентябрь'!#REF!,"AAAAAH7u8fs=")</f>
        <v>#REF!</v>
      </c>
      <c r="IS2" t="e">
        <f>IF('Нерегулируемая цена на сентябрь'!#REF!,"AAAAAH7u8fw=",0)</f>
        <v>#REF!</v>
      </c>
      <c r="IT2" t="e">
        <f>AND('Нерегулируемая цена на сентябрь'!#REF!,"AAAAAH7u8f0=")</f>
        <v>#REF!</v>
      </c>
      <c r="IU2" t="e">
        <f>AND('Нерегулируемая цена на сентябрь'!#REF!,"AAAAAH7u8f4=")</f>
        <v>#REF!</v>
      </c>
      <c r="IV2" t="e">
        <f>AND('Нерегулируемая цена на сентябрь'!#REF!,"AAAAAH7u8f8=")</f>
        <v>#REF!</v>
      </c>
    </row>
    <row r="3" spans="1:56" ht="12.75">
      <c r="A3" t="e">
        <f>AND('Нерегулируемая цена на сентябрь'!#REF!,"AAAAAHeelgA=")</f>
        <v>#REF!</v>
      </c>
      <c r="B3" t="e">
        <f>AND('Нерегулируемая цена на сентябрь'!#REF!,"AAAAAHeelgE=")</f>
        <v>#REF!</v>
      </c>
      <c r="C3" t="e">
        <f>AND('Нерегулируемая цена на сентябрь'!#REF!,"AAAAAHeelgI=")</f>
        <v>#REF!</v>
      </c>
      <c r="D3" t="e">
        <f>AND('Нерегулируемая цена на сентябрь'!#REF!,"AAAAAHeelgM=")</f>
        <v>#REF!</v>
      </c>
      <c r="E3" t="e">
        <f>IF('Нерегулируемая цена на сентябрь'!#REF!,"AAAAAHeelgQ=",0)</f>
        <v>#REF!</v>
      </c>
      <c r="F3" t="e">
        <f>AND('Нерегулируемая цена на сентябрь'!#REF!,"AAAAAHeelgU=")</f>
        <v>#REF!</v>
      </c>
      <c r="G3" t="e">
        <f>AND('Нерегулируемая цена на сентябрь'!#REF!,"AAAAAHeelgY=")</f>
        <v>#REF!</v>
      </c>
      <c r="H3" t="e">
        <f>AND('Нерегулируемая цена на сентябрь'!#REF!,"AAAAAHeelgc=")</f>
        <v>#REF!</v>
      </c>
      <c r="I3" t="e">
        <f>AND('Нерегулируемая цена на сентябрь'!#REF!,"AAAAAHeelgg=")</f>
        <v>#REF!</v>
      </c>
      <c r="J3" t="e">
        <f>AND('Нерегулируемая цена на сентябрь'!#REF!,"AAAAAHeelgk=")</f>
        <v>#REF!</v>
      </c>
      <c r="K3" t="e">
        <f>AND('Нерегулируемая цена на сентябрь'!#REF!,"AAAAAHeelgo=")</f>
        <v>#REF!</v>
      </c>
      <c r="L3" t="e">
        <f>AND('Нерегулируемая цена на сентябрь'!#REF!,"AAAAAHeelgs=")</f>
        <v>#REF!</v>
      </c>
      <c r="M3" t="e">
        <f>IF('Нерегулируемая цена на сентябрь'!#REF!,"AAAAAHeelgw=",0)</f>
        <v>#REF!</v>
      </c>
      <c r="N3" t="e">
        <f>AND('Нерегулируемая цена на сентябрь'!#REF!,"AAAAAHeelg0=")</f>
        <v>#REF!</v>
      </c>
      <c r="O3" t="e">
        <f>AND('Нерегулируемая цена на сентябрь'!#REF!,"AAAAAHeelg4=")</f>
        <v>#REF!</v>
      </c>
      <c r="P3" t="e">
        <f>AND('Нерегулируемая цена на сентябрь'!#REF!,"AAAAAHeelg8=")</f>
        <v>#REF!</v>
      </c>
      <c r="Q3" t="e">
        <f>AND('Нерегулируемая цена на сентябрь'!#REF!,"AAAAAHeelhA=")</f>
        <v>#REF!</v>
      </c>
      <c r="R3" t="e">
        <f>AND('Нерегулируемая цена на сентябрь'!#REF!,"AAAAAHeelhE=")</f>
        <v>#REF!</v>
      </c>
      <c r="S3" t="e">
        <f>AND('Нерегулируемая цена на сентябрь'!#REF!,"AAAAAHeelhI=")</f>
        <v>#REF!</v>
      </c>
      <c r="T3" t="e">
        <f>AND('Нерегулируемая цена на сентябрь'!#REF!,"AAAAAHeelhM=")</f>
        <v>#REF!</v>
      </c>
      <c r="U3" t="e">
        <f>IF('Нерегулируемая цена на сентябрь'!#REF!,"AAAAAHeelhQ=",0)</f>
        <v>#REF!</v>
      </c>
      <c r="V3" t="e">
        <f>AND('Нерегулируемая цена на сентябрь'!#REF!,"AAAAAHeelhU=")</f>
        <v>#REF!</v>
      </c>
      <c r="W3" t="e">
        <f>AND('Нерегулируемая цена на сентябрь'!#REF!,"AAAAAHeelhY=")</f>
        <v>#REF!</v>
      </c>
      <c r="X3" t="e">
        <f>AND('Нерегулируемая цена на сентябрь'!#REF!,"AAAAAHeelhc=")</f>
        <v>#REF!</v>
      </c>
      <c r="Y3" t="e">
        <f>AND('Нерегулируемая цена на сентябрь'!#REF!,"AAAAAHeelhg=")</f>
        <v>#REF!</v>
      </c>
      <c r="Z3" t="e">
        <f>AND('Нерегулируемая цена на сентябрь'!#REF!,"AAAAAHeelhk=")</f>
        <v>#REF!</v>
      </c>
      <c r="AA3" t="e">
        <f>AND('Нерегулируемая цена на сентябрь'!#REF!,"AAAAAHeelho=")</f>
        <v>#REF!</v>
      </c>
      <c r="AB3" t="e">
        <f>AND('Нерегулируемая цена на сентябрь'!#REF!,"AAAAAHeelhs=")</f>
        <v>#REF!</v>
      </c>
      <c r="AC3" t="e">
        <f>IF('Нерегулируемая цена на сентябрь'!#REF!,"AAAAAHeelhw=",0)</f>
        <v>#REF!</v>
      </c>
      <c r="AD3" t="e">
        <f>AND('Нерегулируемая цена на сентябрь'!#REF!,"AAAAAHeelh0=")</f>
        <v>#REF!</v>
      </c>
      <c r="AE3" t="e">
        <f>AND('Нерегулируемая цена на сентябрь'!#REF!,"AAAAAHeelh4=")</f>
        <v>#REF!</v>
      </c>
      <c r="AF3" t="e">
        <f>AND('Нерегулируемая цена на сентябрь'!#REF!,"AAAAAHeelh8=")</f>
        <v>#REF!</v>
      </c>
      <c r="AG3" t="e">
        <f>AND('Нерегулируемая цена на сентябрь'!#REF!,"AAAAAHeeliA=")</f>
        <v>#REF!</v>
      </c>
      <c r="AH3" t="e">
        <f>AND('Нерегулируемая цена на сентябрь'!#REF!,"AAAAAHeeliE=")</f>
        <v>#REF!</v>
      </c>
      <c r="AI3" t="e">
        <f>AND('Нерегулируемая цена на сентябрь'!#REF!,"AAAAAHeeliI=")</f>
        <v>#REF!</v>
      </c>
      <c r="AJ3" t="e">
        <f>AND('Нерегулируемая цена на сентябрь'!#REF!,"AAAAAHeeliM=")</f>
        <v>#REF!</v>
      </c>
      <c r="AK3">
        <f>IF('Нерегулируемая цена на сентябрь'!B:B,"AAAAAHeeliQ=",0)</f>
        <v>0</v>
      </c>
      <c r="AL3">
        <f>IF('Нерегулируемая цена на сентябрь'!C:C,"AAAAAHeeliU=",0)</f>
        <v>0</v>
      </c>
      <c r="AM3">
        <f>IF('Нерегулируемая цена на сентябрь'!D:D,"AAAAAHeeliY=",0)</f>
        <v>0</v>
      </c>
      <c r="AN3">
        <f>IF('Нерегулируемая цена на сентябрь'!E:E,"AAAAAHeelic=",0)</f>
        <v>0</v>
      </c>
      <c r="AO3">
        <f>IF('Нерегулируемая цена на сентябрь'!F:F,"AAAAAHeelig=",0)</f>
        <v>0</v>
      </c>
      <c r="AP3">
        <f>IF('Нерегулируемая цена на сентябрь'!G:G,"AAAAAHeelik=",0)</f>
        <v>0</v>
      </c>
      <c r="AQ3">
        <f>IF('Нерегулируемая цена на сентябрь'!H:H,"AAAAAHeelio=",0)</f>
        <v>0</v>
      </c>
      <c r="AR3">
        <f>IF('Нерегулируемая цена на сентябрь'!I:I,"AAAAAHeelis=",0)</f>
        <v>0</v>
      </c>
      <c r="AS3">
        <f>IF('Нерегулируемая цена на сентябрь'!J:J,"AAAAAHeeliw=",0)</f>
        <v>0</v>
      </c>
      <c r="AT3">
        <f>IF('Нерегулируемая цена на сентябрь'!K:K,"AAAAAHeeli0=",0)</f>
        <v>0</v>
      </c>
      <c r="AU3">
        <f>IF('Нерегулируемая цена на сентябрь'!L:L,"AAAAAHeeli4=",0)</f>
        <v>0</v>
      </c>
      <c r="AV3">
        <f>IF('Нерегулируемая цена на сентябрь'!M:M,"AAAAAHeeli8=",0)</f>
        <v>0</v>
      </c>
      <c r="AW3">
        <f>IF('Нерегулируемая цена на сентябрь'!N:N,"AAAAAHeeljA=",0)</f>
        <v>0</v>
      </c>
      <c r="AX3">
        <f>IF('Нерегулируемая цена на сентябрь'!O:O,"AAAAAHeeljE=",0)</f>
        <v>0</v>
      </c>
      <c r="AY3">
        <f>IF('Нерегулируемая цена на сентябрь'!P:P,"AAAAAHeeljI=",0)</f>
        <v>0</v>
      </c>
      <c r="AZ3">
        <f>IF('Нерегулируемая цена на сентябрь'!Q:Q,"AAAAAHeeljM=",0)</f>
        <v>0</v>
      </c>
      <c r="BA3">
        <f>IF('Нерегулируемая цена на сентябрь'!R:R,"AAAAAHeeljQ=",0)</f>
        <v>0</v>
      </c>
      <c r="BB3">
        <f>IF('Нерегулируемая цена на сентябрь'!S:S,"AAAAAHeeljU=",0)</f>
        <v>0</v>
      </c>
      <c r="BC3">
        <f>IF('Нерегулируемая цена на сентябрь'!T:T,"AAAAAHeeljY=",0)</f>
        <v>0</v>
      </c>
      <c r="BD3">
        <f>IF('Нерегулируемая цена на сентябрь'!U:U,"AAAAAHeeljc=",0)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2012-09-03T06:30:31Z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